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المحاسب القانونى المعاصر\كسب عمل\2023\"/>
    </mc:Choice>
  </mc:AlternateContent>
  <xr:revisionPtr revIDLastSave="0" documentId="13_ncr:1_{0FD6658B-89C6-48E6-BCFF-A2DE07204395}" xr6:coauthVersionLast="47" xr6:coauthVersionMax="47" xr10:uidLastSave="{00000000-0000-0000-0000-000000000000}"/>
  <bookViews>
    <workbookView xWindow="-120" yWindow="-120" windowWidth="21840" windowHeight="13140" activeTab="3" xr2:uid="{00000000-000D-0000-FFFF-FFFF00000000}"/>
  </bookViews>
  <sheets>
    <sheet name="1-6" sheetId="1" r:id="rId1"/>
    <sheet name="7-10" sheetId="5" r:id="rId2"/>
    <sheet name="11-12" sheetId="6" r:id="rId3"/>
    <sheet name="شهرى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3" i="6" l="1"/>
  <c r="AR4" i="6"/>
  <c r="AR9" i="6" s="1"/>
  <c r="AR5" i="6"/>
  <c r="AR6" i="6"/>
  <c r="AR7" i="6"/>
  <c r="AR8" i="6"/>
  <c r="AR4" i="5"/>
  <c r="AR5" i="5"/>
  <c r="AR9" i="5" s="1"/>
  <c r="AR6" i="5"/>
  <c r="AR7" i="5"/>
  <c r="AR8" i="5"/>
  <c r="AR3" i="5"/>
  <c r="AR4" i="1"/>
  <c r="AR9" i="1" s="1"/>
  <c r="AR5" i="1"/>
  <c r="AR6" i="1"/>
  <c r="AR7" i="1"/>
  <c r="AR8" i="1"/>
  <c r="AR3" i="1"/>
  <c r="BK9" i="6"/>
  <c r="BJ9" i="6"/>
  <c r="BI9" i="6"/>
  <c r="BH9" i="6"/>
  <c r="BF9" i="6"/>
  <c r="BD9" i="6"/>
  <c r="BC9" i="6"/>
  <c r="BB9" i="6"/>
  <c r="AZ9" i="6"/>
  <c r="AY9" i="6"/>
  <c r="AQ9" i="6"/>
  <c r="AO9" i="6"/>
  <c r="AN9" i="6"/>
  <c r="AM9" i="6"/>
  <c r="AL9" i="6"/>
  <c r="AK9" i="6"/>
  <c r="AH9" i="6"/>
  <c r="AG9" i="6"/>
  <c r="AE9" i="6"/>
  <c r="AC9" i="6"/>
  <c r="AB9" i="6"/>
  <c r="AA9" i="6"/>
  <c r="Z9" i="6"/>
  <c r="Y9" i="6"/>
  <c r="X9" i="6"/>
  <c r="W9" i="6"/>
  <c r="V9" i="6"/>
  <c r="U9" i="6"/>
  <c r="T9" i="6"/>
  <c r="S9" i="6"/>
  <c r="R9" i="6"/>
  <c r="Q9" i="6"/>
  <c r="P9" i="6"/>
  <c r="O9" i="6"/>
  <c r="N9" i="6"/>
  <c r="M9" i="6"/>
  <c r="L9" i="6"/>
  <c r="K9" i="6"/>
  <c r="BN8" i="6"/>
  <c r="BD8" i="6"/>
  <c r="AP8" i="6"/>
  <c r="AJ8" i="6"/>
  <c r="AI8" i="6"/>
  <c r="AG8" i="6"/>
  <c r="J8" i="6"/>
  <c r="AD8" i="6" s="1"/>
  <c r="AF8" i="6" s="1"/>
  <c r="BN7" i="6"/>
  <c r="BD7" i="6"/>
  <c r="AP7" i="6"/>
  <c r="AJ7" i="6"/>
  <c r="AI7" i="6"/>
  <c r="AG7" i="6"/>
  <c r="J7" i="6"/>
  <c r="AD7" i="6" s="1"/>
  <c r="AF7" i="6" s="1"/>
  <c r="BN6" i="6"/>
  <c r="BD6" i="6"/>
  <c r="AP6" i="6"/>
  <c r="AJ6" i="6"/>
  <c r="AI6" i="6"/>
  <c r="AG6" i="6"/>
  <c r="AS6" i="6" s="1"/>
  <c r="J6" i="6"/>
  <c r="AD6" i="6" s="1"/>
  <c r="AF6" i="6" s="1"/>
  <c r="BN5" i="6"/>
  <c r="BD5" i="6"/>
  <c r="AP5" i="6"/>
  <c r="AJ5" i="6"/>
  <c r="AI5" i="6"/>
  <c r="AG5" i="6"/>
  <c r="J5" i="6"/>
  <c r="AD5" i="6" s="1"/>
  <c r="AF5" i="6" s="1"/>
  <c r="BN4" i="6"/>
  <c r="BD4" i="6"/>
  <c r="AP4" i="6"/>
  <c r="AJ4" i="6"/>
  <c r="AI4" i="6"/>
  <c r="AG4" i="6"/>
  <c r="J4" i="6"/>
  <c r="AD4" i="6" s="1"/>
  <c r="AF4" i="6" s="1"/>
  <c r="C4" i="6"/>
  <c r="C5" i="6" s="1"/>
  <c r="C6" i="6" s="1"/>
  <c r="C7" i="6" s="1"/>
  <c r="C8" i="6" s="1"/>
  <c r="A4" i="6"/>
  <c r="A5" i="6" s="1"/>
  <c r="A6" i="6" s="1"/>
  <c r="A7" i="6" s="1"/>
  <c r="A8" i="6" s="1"/>
  <c r="BN3" i="6"/>
  <c r="BD3" i="6"/>
  <c r="AP3" i="6"/>
  <c r="AP9" i="6" s="1"/>
  <c r="AJ3" i="6"/>
  <c r="AI3" i="6"/>
  <c r="AG3" i="6"/>
  <c r="J3" i="6"/>
  <c r="AI4" i="5"/>
  <c r="AI5" i="5"/>
  <c r="AI6" i="5"/>
  <c r="AI7" i="5"/>
  <c r="AI8" i="5"/>
  <c r="AI3" i="5"/>
  <c r="BK9" i="5"/>
  <c r="BJ9" i="5"/>
  <c r="BI9" i="5"/>
  <c r="BH9" i="5"/>
  <c r="BF9" i="5"/>
  <c r="BC9" i="5"/>
  <c r="BB9" i="5"/>
  <c r="AZ9" i="5"/>
  <c r="AY9" i="5"/>
  <c r="AQ9" i="5"/>
  <c r="AO9" i="5"/>
  <c r="AN9" i="5"/>
  <c r="AM9" i="5"/>
  <c r="AL9" i="5"/>
  <c r="AK9" i="5"/>
  <c r="AH9" i="5"/>
  <c r="AE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BN8" i="5"/>
  <c r="BD8" i="5"/>
  <c r="AP8" i="5"/>
  <c r="AJ8" i="5"/>
  <c r="AG8" i="5"/>
  <c r="J8" i="5"/>
  <c r="AD8" i="5" s="1"/>
  <c r="AF8" i="5" s="1"/>
  <c r="BN7" i="5"/>
  <c r="BD7" i="5"/>
  <c r="AP7" i="5"/>
  <c r="AJ7" i="5"/>
  <c r="AG7" i="5"/>
  <c r="J7" i="5"/>
  <c r="AD7" i="5" s="1"/>
  <c r="AF7" i="5" s="1"/>
  <c r="BN6" i="5"/>
  <c r="BD6" i="5"/>
  <c r="AP6" i="5"/>
  <c r="AJ6" i="5"/>
  <c r="AG6" i="5"/>
  <c r="J6" i="5"/>
  <c r="AD6" i="5" s="1"/>
  <c r="AF6" i="5" s="1"/>
  <c r="BN5" i="5"/>
  <c r="BD5" i="5"/>
  <c r="AP5" i="5"/>
  <c r="AJ5" i="5"/>
  <c r="AG5" i="5"/>
  <c r="J5" i="5"/>
  <c r="AD5" i="5" s="1"/>
  <c r="AF5" i="5" s="1"/>
  <c r="BN4" i="5"/>
  <c r="BD4" i="5"/>
  <c r="AP4" i="5"/>
  <c r="AJ4" i="5"/>
  <c r="AG4" i="5"/>
  <c r="J4" i="5"/>
  <c r="AD4" i="5" s="1"/>
  <c r="AF4" i="5" s="1"/>
  <c r="C4" i="5"/>
  <c r="C5" i="5" s="1"/>
  <c r="C6" i="5" s="1"/>
  <c r="C7" i="5" s="1"/>
  <c r="C8" i="5" s="1"/>
  <c r="A4" i="5"/>
  <c r="A5" i="5" s="1"/>
  <c r="A6" i="5" s="1"/>
  <c r="A7" i="5" s="1"/>
  <c r="A8" i="5" s="1"/>
  <c r="BN3" i="5"/>
  <c r="BD3" i="5"/>
  <c r="BD9" i="5" s="1"/>
  <c r="AP3" i="5"/>
  <c r="AP9" i="5" s="1"/>
  <c r="AJ3" i="5"/>
  <c r="AG3" i="5"/>
  <c r="AG9" i="5" s="1"/>
  <c r="J3" i="5"/>
  <c r="AD3" i="5" s="1"/>
  <c r="AY9" i="1"/>
  <c r="AZ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E9" i="1"/>
  <c r="AH9" i="1"/>
  <c r="AK9" i="1"/>
  <c r="AL9" i="1"/>
  <c r="AM9" i="1"/>
  <c r="AN9" i="1"/>
  <c r="AO9" i="1"/>
  <c r="AQ9" i="1"/>
  <c r="BC9" i="1"/>
  <c r="BF9" i="1"/>
  <c r="BH9" i="1"/>
  <c r="BI9" i="1"/>
  <c r="BJ9" i="1"/>
  <c r="AP4" i="1"/>
  <c r="AP5" i="1"/>
  <c r="AP6" i="1"/>
  <c r="AP7" i="1"/>
  <c r="AP8" i="1"/>
  <c r="BN7" i="1"/>
  <c r="AJ7" i="1"/>
  <c r="AI7" i="1"/>
  <c r="AG7" i="1"/>
  <c r="AS7" i="1" s="1"/>
  <c r="J7" i="1"/>
  <c r="AD7" i="1" s="1"/>
  <c r="C4" i="1"/>
  <c r="C5" i="1" s="1"/>
  <c r="C6" i="1" s="1"/>
  <c r="C7" i="1" s="1"/>
  <c r="C8" i="1" s="1"/>
  <c r="A4" i="1"/>
  <c r="A5" i="1" s="1"/>
  <c r="A6" i="1" s="1"/>
  <c r="A7" i="1" s="1"/>
  <c r="A8" i="1" s="1"/>
  <c r="J4" i="1"/>
  <c r="AD4" i="1"/>
  <c r="AF4" i="1" s="1"/>
  <c r="AG4" i="1"/>
  <c r="AI4" i="1"/>
  <c r="AJ4" i="1"/>
  <c r="BN4" i="1"/>
  <c r="BN5" i="1"/>
  <c r="BN6" i="1"/>
  <c r="BN8" i="1"/>
  <c r="BN3" i="1"/>
  <c r="J5" i="1"/>
  <c r="J6" i="1"/>
  <c r="J8" i="1"/>
  <c r="J3" i="1"/>
  <c r="AJ9" i="6" l="1"/>
  <c r="AI9" i="6"/>
  <c r="AS5" i="6"/>
  <c r="AT5" i="6" s="1"/>
  <c r="AU5" i="6" s="1"/>
  <c r="AV5" i="6" s="1"/>
  <c r="AS4" i="6"/>
  <c r="AT4" i="6" s="1"/>
  <c r="AU4" i="6" s="1"/>
  <c r="AV4" i="6" s="1"/>
  <c r="AS8" i="6"/>
  <c r="AT8" i="6" s="1"/>
  <c r="AU8" i="6" s="1"/>
  <c r="AV8" i="6" s="1"/>
  <c r="AS7" i="6"/>
  <c r="AT7" i="6" s="1"/>
  <c r="AU7" i="6" s="1"/>
  <c r="AV7" i="6" s="1"/>
  <c r="J9" i="6"/>
  <c r="AD3" i="6"/>
  <c r="AS3" i="6"/>
  <c r="AS9" i="6" s="1"/>
  <c r="AT6" i="6"/>
  <c r="AU6" i="6" s="1"/>
  <c r="AV6" i="6" s="1"/>
  <c r="AS7" i="5"/>
  <c r="AS6" i="5"/>
  <c r="AT6" i="5" s="1"/>
  <c r="AU6" i="5" s="1"/>
  <c r="AV6" i="5" s="1"/>
  <c r="AD9" i="5"/>
  <c r="AJ9" i="5"/>
  <c r="AI9" i="5"/>
  <c r="AS5" i="5"/>
  <c r="AT5" i="5" s="1"/>
  <c r="AU5" i="5" s="1"/>
  <c r="AV5" i="5" s="1"/>
  <c r="J9" i="5"/>
  <c r="AS4" i="5"/>
  <c r="AS8" i="5"/>
  <c r="AT7" i="5"/>
  <c r="AU7" i="5" s="1"/>
  <c r="AV7" i="5" s="1"/>
  <c r="AF3" i="5"/>
  <c r="AT4" i="5"/>
  <c r="AU4" i="5" s="1"/>
  <c r="AV4" i="5" s="1"/>
  <c r="AT8" i="5"/>
  <c r="AU8" i="5" s="1"/>
  <c r="AV8" i="5" s="1"/>
  <c r="AS3" i="5"/>
  <c r="J9" i="1"/>
  <c r="AS4" i="1"/>
  <c r="AT4" i="1" s="1"/>
  <c r="AU4" i="1" s="1"/>
  <c r="AF7" i="1"/>
  <c r="AT7" i="1" s="1"/>
  <c r="AU7" i="1" s="1"/>
  <c r="P9" i="4"/>
  <c r="G7" i="4"/>
  <c r="I7" i="4" s="1"/>
  <c r="J7" i="4" s="1"/>
  <c r="G5" i="4"/>
  <c r="H5" i="4" s="1"/>
  <c r="I3" i="4"/>
  <c r="J3" i="4" s="1"/>
  <c r="H3" i="4"/>
  <c r="L3" i="4" s="1"/>
  <c r="AP3" i="1"/>
  <c r="AP9" i="1" s="1"/>
  <c r="BK9" i="1"/>
  <c r="AJ8" i="1"/>
  <c r="AI8" i="1"/>
  <c r="AG8" i="1"/>
  <c r="AD8" i="1"/>
  <c r="AJ6" i="1"/>
  <c r="AI6" i="1"/>
  <c r="AG6" i="1"/>
  <c r="AD6" i="1"/>
  <c r="AF6" i="1" s="1"/>
  <c r="AJ5" i="1"/>
  <c r="AI5" i="1"/>
  <c r="AG5" i="1"/>
  <c r="AD5" i="1"/>
  <c r="AF5" i="1" s="1"/>
  <c r="AJ3" i="1"/>
  <c r="AJ9" i="1" s="1"/>
  <c r="AI3" i="1"/>
  <c r="AG3" i="1"/>
  <c r="AG9" i="1" s="1"/>
  <c r="AW8" i="6" l="1"/>
  <c r="AX8" i="6" s="1"/>
  <c r="AX6" i="6"/>
  <c r="AW6" i="6"/>
  <c r="AW7" i="6"/>
  <c r="AX7" i="6" s="1"/>
  <c r="AX5" i="6"/>
  <c r="BA5" i="6" s="1"/>
  <c r="AW5" i="6"/>
  <c r="AW4" i="6"/>
  <c r="AX4" i="6" s="1"/>
  <c r="AW8" i="5"/>
  <c r="AX8" i="5" s="1"/>
  <c r="AD9" i="6"/>
  <c r="AF3" i="6"/>
  <c r="AW7" i="5"/>
  <c r="AX7" i="5" s="1"/>
  <c r="AW6" i="5"/>
  <c r="AX6" i="5" s="1"/>
  <c r="AS9" i="5"/>
  <c r="AW5" i="5"/>
  <c r="AX5" i="5" s="1"/>
  <c r="AW4" i="5"/>
  <c r="AX4" i="5" s="1"/>
  <c r="AF9" i="5"/>
  <c r="AT3" i="5"/>
  <c r="AI9" i="1"/>
  <c r="AS5" i="1"/>
  <c r="AT5" i="1" s="1"/>
  <c r="AU5" i="1" s="1"/>
  <c r="AS6" i="1"/>
  <c r="AT6" i="1" s="1"/>
  <c r="AU6" i="1" s="1"/>
  <c r="AS8" i="1"/>
  <c r="AV4" i="1"/>
  <c r="AW4" i="1" s="1"/>
  <c r="AX4" i="1" s="1"/>
  <c r="AV7" i="1"/>
  <c r="AW7" i="1" s="1"/>
  <c r="AX7" i="1" s="1"/>
  <c r="I5" i="4"/>
  <c r="J5" i="4" s="1"/>
  <c r="L5" i="4"/>
  <c r="Q5" i="4"/>
  <c r="AS3" i="1"/>
  <c r="M3" i="4"/>
  <c r="Q3" i="4"/>
  <c r="H7" i="4"/>
  <c r="AF8" i="1"/>
  <c r="AD3" i="1"/>
  <c r="AD9" i="1" s="1"/>
  <c r="BA4" i="6" l="1"/>
  <c r="BE4" i="6"/>
  <c r="BG4" i="6" s="1"/>
  <c r="BA8" i="6"/>
  <c r="BE8" i="6"/>
  <c r="BG8" i="6" s="1"/>
  <c r="BA7" i="6"/>
  <c r="BE7" i="6"/>
  <c r="BG7" i="6" s="1"/>
  <c r="BA6" i="6"/>
  <c r="BE6" i="6"/>
  <c r="BG6" i="6" s="1"/>
  <c r="BE5" i="6"/>
  <c r="BG5" i="6" s="1"/>
  <c r="BA8" i="5"/>
  <c r="BE8" i="5"/>
  <c r="BG8" i="5" s="1"/>
  <c r="BE7" i="1"/>
  <c r="BA7" i="1"/>
  <c r="BE4" i="1"/>
  <c r="BA4" i="1"/>
  <c r="AF9" i="6"/>
  <c r="AT3" i="6"/>
  <c r="BA7" i="5"/>
  <c r="BE7" i="5"/>
  <c r="BG7" i="5" s="1"/>
  <c r="BA6" i="5"/>
  <c r="BE6" i="5"/>
  <c r="BG6" i="5" s="1"/>
  <c r="BA5" i="5"/>
  <c r="BE5" i="5"/>
  <c r="BG5" i="5" s="1"/>
  <c r="BA4" i="5"/>
  <c r="BE4" i="5"/>
  <c r="BG4" i="5" s="1"/>
  <c r="AU3" i="5"/>
  <c r="AT9" i="5"/>
  <c r="AS9" i="1"/>
  <c r="AT8" i="1"/>
  <c r="AU8" i="1" s="1"/>
  <c r="AV8" i="1" s="1"/>
  <c r="AW8" i="1" s="1"/>
  <c r="AX8" i="1" s="1"/>
  <c r="BD7" i="1"/>
  <c r="BD4" i="1"/>
  <c r="AV5" i="1"/>
  <c r="AW5" i="1" s="1"/>
  <c r="AX5" i="1" s="1"/>
  <c r="AV6" i="1"/>
  <c r="AW6" i="1" s="1"/>
  <c r="AX6" i="1" s="1"/>
  <c r="M5" i="4"/>
  <c r="Q7" i="4"/>
  <c r="Q9" i="4" s="1"/>
  <c r="L7" i="4"/>
  <c r="M7" i="4" s="1"/>
  <c r="AF3" i="1"/>
  <c r="BE6" i="1" l="1"/>
  <c r="BA6" i="1"/>
  <c r="BE8" i="1"/>
  <c r="BG8" i="1" s="1"/>
  <c r="BA8" i="1"/>
  <c r="BE5" i="1"/>
  <c r="BA5" i="1"/>
  <c r="AT9" i="6"/>
  <c r="AU3" i="6"/>
  <c r="AU9" i="5"/>
  <c r="AV3" i="5"/>
  <c r="AW3" i="5" s="1"/>
  <c r="BG7" i="1"/>
  <c r="BG4" i="1"/>
  <c r="BD8" i="1"/>
  <c r="BD6" i="1"/>
  <c r="AF9" i="1"/>
  <c r="AT3" i="1"/>
  <c r="AT9" i="1" s="1"/>
  <c r="AU9" i="6" l="1"/>
  <c r="AV3" i="6"/>
  <c r="AW3" i="6" s="1"/>
  <c r="AV9" i="5"/>
  <c r="BD5" i="1"/>
  <c r="BG6" i="1"/>
  <c r="AU3" i="1"/>
  <c r="BG5" i="1"/>
  <c r="AV9" i="6" l="1"/>
  <c r="AW9" i="5"/>
  <c r="AX3" i="5"/>
  <c r="BE3" i="5" s="1"/>
  <c r="AU9" i="1"/>
  <c r="AV3" i="1"/>
  <c r="AV9" i="1" s="1"/>
  <c r="AW9" i="6" l="1"/>
  <c r="AX3" i="6"/>
  <c r="BA3" i="5"/>
  <c r="BA9" i="5" s="1"/>
  <c r="AX9" i="5"/>
  <c r="AW3" i="1"/>
  <c r="AX3" i="1" l="1"/>
  <c r="AW9" i="1"/>
  <c r="AX9" i="6"/>
  <c r="BA3" i="6"/>
  <c r="BA9" i="6" s="1"/>
  <c r="BE3" i="6"/>
  <c r="BE9" i="5"/>
  <c r="BG3" i="5"/>
  <c r="BG9" i="5" s="1"/>
  <c r="BE3" i="1" l="1"/>
  <c r="BE9" i="1" s="1"/>
  <c r="BA3" i="1"/>
  <c r="BA9" i="1" s="1"/>
  <c r="AX9" i="1"/>
  <c r="BE9" i="6"/>
  <c r="BG3" i="6"/>
  <c r="BG9" i="6" s="1"/>
  <c r="BB9" i="1"/>
  <c r="BD3" i="1"/>
  <c r="BD9" i="1" s="1"/>
  <c r="BG3" i="1"/>
  <c r="BG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Mohammed</author>
  </authors>
  <commentList>
    <comment ref="BI6" authorId="0" shapeId="0" xr:uid="{12E32174-D494-4F2C-B36A-FE308E3298FA}">
      <text>
        <r>
          <rPr>
            <b/>
            <sz val="9"/>
            <color indexed="81"/>
            <rFont val="Tahoma"/>
            <family val="2"/>
          </rPr>
          <t xml:space="preserve">الحد الاقصى للتامينات خلال عام 2023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Mohammed</author>
  </authors>
  <commentList>
    <comment ref="BI6" authorId="0" shapeId="0" xr:uid="{110803B7-FEAD-4454-9A08-35F6FE2127CF}">
      <text>
        <r>
          <rPr>
            <b/>
            <sz val="9"/>
            <color indexed="81"/>
            <rFont val="Tahoma"/>
            <family val="2"/>
          </rPr>
          <t xml:space="preserve">الحد الاقصى للتامينات خلال عام 2023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Mohammed</author>
  </authors>
  <commentList>
    <comment ref="BI6" authorId="0" shapeId="0" xr:uid="{8884A2B0-CACD-4996-B60F-FB7730BCF043}">
      <text>
        <r>
          <rPr>
            <b/>
            <sz val="9"/>
            <color indexed="81"/>
            <rFont val="Tahoma"/>
            <family val="2"/>
          </rPr>
          <t xml:space="preserve">الحد الاقصى للتامينات خلال عام 2023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3" authorId="0" shapeId="0" xr:uid="{6889378D-AD6E-4FBF-8580-748D50E94935}">
      <text>
        <r>
          <rPr>
            <b/>
            <sz val="9"/>
            <color indexed="81"/>
            <rFont val="Tahoma"/>
            <family val="2"/>
          </rPr>
          <t>اذا كان صافى الربح اقل من او يساوى 600000
وغير ذلك لا يمنح الممول الاعفاء العام</t>
        </r>
      </text>
    </comment>
    <comment ref="G3" authorId="0" shapeId="0" xr:uid="{3CE95E3F-D4BE-4250-89C4-803343FAEFFB}">
      <text>
        <r>
          <rPr>
            <b/>
            <sz val="12"/>
            <color indexed="81"/>
            <rFont val="Tahoma"/>
            <family val="2"/>
          </rPr>
          <t xml:space="preserve">ضع الراتب الشهرى قبل خصم الاعفاء العام والشخصى
وتلقائيا ستتعدل جميع الخلايا
ويتم احتساب الضرائب 
سواء الشهرية  او السنويةوفقا لكل قانون
</t>
        </r>
      </text>
    </comment>
    <comment ref="D5" authorId="0" shapeId="0" xr:uid="{5CEA33DB-C724-4FAD-944F-C754F2AFD09F}">
      <text>
        <r>
          <rPr>
            <b/>
            <sz val="9"/>
            <color indexed="81"/>
            <rFont val="Tahoma"/>
            <family val="2"/>
          </rPr>
          <t>اذا كان صافى الربح اقل من او يساوى 600000
وغير ذلك لا يمنح الممول الاعفاء العام</t>
        </r>
      </text>
    </comment>
    <comment ref="D7" authorId="0" shapeId="0" xr:uid="{54146AFB-D6AA-4F08-96A8-568E21A5D2AD}">
      <text>
        <r>
          <rPr>
            <b/>
            <sz val="9"/>
            <color indexed="81"/>
            <rFont val="Tahoma"/>
            <family val="2"/>
          </rPr>
          <t>اذا كان صافى الربح اقل من او يساوى 600000
وغير ذلك لا يمنح الممول الاعفاء العام</t>
        </r>
      </text>
    </comment>
  </commentList>
</comments>
</file>

<file path=xl/sharedStrings.xml><?xml version="1.0" encoding="utf-8"?>
<sst xmlns="http://schemas.openxmlformats.org/spreadsheetml/2006/main" count="531" uniqueCount="165">
  <si>
    <t>مسلسل</t>
  </si>
  <si>
    <t>المعامله الضريبيه</t>
  </si>
  <si>
    <t>كود الموظف</t>
  </si>
  <si>
    <t>الرقم التامينى</t>
  </si>
  <si>
    <t>الرقم القومى</t>
  </si>
  <si>
    <t>رقم جواز السفر</t>
  </si>
  <si>
    <t>اسم الموظف</t>
  </si>
  <si>
    <t>الوظيفه</t>
  </si>
  <si>
    <t>مدة العمل</t>
  </si>
  <si>
    <t>المرتب الاساسى</t>
  </si>
  <si>
    <t>العلاوات الخاصة حتى 2013</t>
  </si>
  <si>
    <t>علاوات خاصه بعد 2013</t>
  </si>
  <si>
    <t>مكافات وحوافز</t>
  </si>
  <si>
    <t>منح وبدلات</t>
  </si>
  <si>
    <t>عمولات</t>
  </si>
  <si>
    <t>اجور اضافيه</t>
  </si>
  <si>
    <t>مزايا - نقدية\عينية</t>
  </si>
  <si>
    <t>مقابل الخدمه</t>
  </si>
  <si>
    <t>ارباح</t>
  </si>
  <si>
    <t>مرتبات ومكافات رؤساء وأعضاء مجلس الاداره مقابل العمل الادارى</t>
  </si>
  <si>
    <t>حصة رب العمل فى وثائق التامين على الحياه</t>
  </si>
  <si>
    <t>المقابل النقدى لرصيد الاجازات اثناء الخدمه</t>
  </si>
  <si>
    <t>البقشيش او مبالغ اخرى علي سبيل الهبه</t>
  </si>
  <si>
    <t>اجمالى الاستحقاقات</t>
  </si>
  <si>
    <t>مبالغ تخضع للمادة (۱٥) من اللائحة لشريحة قطعيه ۱۰% ومدرجة بنموذج ۲ مرتبات</t>
  </si>
  <si>
    <t>اجمالى الاستحقاق العام</t>
  </si>
  <si>
    <t>علاوات خاصه معفاه حتى عام 2013</t>
  </si>
  <si>
    <t>مبالغ معفاه بقوانين خاصه</t>
  </si>
  <si>
    <t>اعفاء شخصى</t>
  </si>
  <si>
    <t>حصة العامل فى التامينات</t>
  </si>
  <si>
    <t>مده تامينيه سابقه</t>
  </si>
  <si>
    <t>اشتراكات العاملين فى صناديق التامين التى تنشاء طبقا لاحكام ق ٥٤ لسنة ۷٥</t>
  </si>
  <si>
    <t>أقساط التأمين على حياة الممول لمصلحتة ومصلحة زوجته وأولاده القصر</t>
  </si>
  <si>
    <t>اشتراكات صناديق التامين أقساط التأمين الصحي</t>
  </si>
  <si>
    <t>اشتراكات صناديق التامين أية أقساط تأمين لإستحقاق معاش</t>
  </si>
  <si>
    <t>إجمالي اشتراكات صناديق التامين</t>
  </si>
  <si>
    <t>اجمالى الاستقطاعات</t>
  </si>
  <si>
    <t>صافى الدخل</t>
  </si>
  <si>
    <t>وعاء الفتره</t>
  </si>
  <si>
    <t>الوعاء السنوى</t>
  </si>
  <si>
    <t>الضريبه المستحقه عن الفتره للعماله الاصليه</t>
  </si>
  <si>
    <t>الضريبه المستحقه عن الفتره للعماله المدرجه بنموذج ۳ مرتبات</t>
  </si>
  <si>
    <t>الضريبه المستحقه عن الفتره للعماله المدرجه بنموذج ۲مرتبات</t>
  </si>
  <si>
    <t>اجمالى الضريبه المستحقه عن جميع انواع العماله</t>
  </si>
  <si>
    <t>الضريبه المستقطعه عن الفتره</t>
  </si>
  <si>
    <t>الضريبه المسدده عن الفتره</t>
  </si>
  <si>
    <t>الفروق</t>
  </si>
  <si>
    <t>المشاركة الإجتماعية لصندوق الشهداء و ما في حكمها ق ٤ لسنة ۲۰۲۱ المستحقة</t>
  </si>
  <si>
    <t>المشاركة الإجتماعية لصندوق الشهداء و ما في حكمها ق ٤ لسنة ۲۰۲۱ المسددة</t>
  </si>
  <si>
    <t>فروق المشاركة الإجتماعية المطلوب سدادها</t>
  </si>
  <si>
    <t>اسم الجهه</t>
  </si>
  <si>
    <t>الاجر التامينى</t>
  </si>
  <si>
    <t>الاجر الشامل</t>
  </si>
  <si>
    <t>مدة التامينات</t>
  </si>
  <si>
    <t>SER_NUM</t>
  </si>
  <si>
    <t>TAX_TRE</t>
  </si>
  <si>
    <t>EMP_CODE</t>
  </si>
  <si>
    <t>NUM_INSU</t>
  </si>
  <si>
    <t>NAT_ID</t>
  </si>
  <si>
    <t>PASS_NUM</t>
  </si>
  <si>
    <t>EMP_NAME</t>
  </si>
  <si>
    <t>FUN_FUN</t>
  </si>
  <si>
    <t>DUR_EMP</t>
  </si>
  <si>
    <t>BAS_SAL</t>
  </si>
  <si>
    <t>SPE_B92_2013</t>
  </si>
  <si>
    <t>SPE_B2019</t>
  </si>
  <si>
    <t>REW_INC</t>
  </si>
  <si>
    <t>GRA_ALL</t>
  </si>
  <si>
    <t>COM_COM</t>
  </si>
  <si>
    <t>ADD_FEES</t>
  </si>
  <si>
    <t>OTH_ADV1</t>
  </si>
  <si>
    <t>OTH_ADV2</t>
  </si>
  <si>
    <t>OTH_ADV3</t>
  </si>
  <si>
    <t>OTH_ADV4</t>
  </si>
  <si>
    <t>OTH_ADV5</t>
  </si>
  <si>
    <t>OTH_ADV6</t>
  </si>
  <si>
    <t>IN_SERV</t>
  </si>
  <si>
    <t>EAR_EAR</t>
  </si>
  <si>
    <t>SAL_REM</t>
  </si>
  <si>
    <t>EMP_SHR</t>
  </si>
  <si>
    <t>CASH_RTN</t>
  </si>
  <si>
    <t>TIP_GIF</t>
  </si>
  <si>
    <t>OTHERS</t>
  </si>
  <si>
    <t>TOT_BEN</t>
  </si>
  <si>
    <t>AMO_SAL</t>
  </si>
  <si>
    <t>TOT_AMT</t>
  </si>
  <si>
    <t>SPE_B20132</t>
  </si>
  <si>
    <t>EXE_CIA</t>
  </si>
  <si>
    <t>PER_EXE</t>
  </si>
  <si>
    <t>WOR_INS</t>
  </si>
  <si>
    <t>PRE_INS</t>
  </si>
  <si>
    <t>CON_FND</t>
  </si>
  <si>
    <t>CON_INS</t>
  </si>
  <si>
    <t>CON_PRE</t>
  </si>
  <si>
    <t>SUB_ENT</t>
  </si>
  <si>
    <t>TOT_NCE</t>
  </si>
  <si>
    <t>OTH_EXE</t>
  </si>
  <si>
    <t>EAR_EAR2</t>
  </si>
  <si>
    <t>TOT_EDU</t>
  </si>
  <si>
    <t>NET_INC</t>
  </si>
  <si>
    <t>PER_POT</t>
  </si>
  <si>
    <t>ANN_POT</t>
  </si>
  <si>
    <t>ANN_TAX</t>
  </si>
  <si>
    <t>TAX_PAY</t>
  </si>
  <si>
    <t>TAX_PRD</t>
  </si>
  <si>
    <t>TAX_LAB</t>
  </si>
  <si>
    <t>TOT_ALL</t>
  </si>
  <si>
    <t>WIT_PRD</t>
  </si>
  <si>
    <t>TAX_PAID</t>
  </si>
  <si>
    <t>DIF</t>
  </si>
  <si>
    <t>FUNDS_DUE</t>
  </si>
  <si>
    <t>FUNDS_PAID</t>
  </si>
  <si>
    <t>FUNDS_DIFF</t>
  </si>
  <si>
    <t>ENTITY_NAME</t>
  </si>
  <si>
    <t>INSURANCE_WAGE</t>
  </si>
  <si>
    <t>COMP_WAGE</t>
  </si>
  <si>
    <t>DUR_INSURANCE</t>
  </si>
  <si>
    <t>مزايا مصاريف سيارة الشركة التي توضع تحت التصرف الشخصي للعامل</t>
  </si>
  <si>
    <t>مزايا الهواتف المحمولة</t>
  </si>
  <si>
    <t>مزايا القروض والسلفيات المقدمة من أصحاب العمل</t>
  </si>
  <si>
    <t>مزايا وثائق التأمين علي حياة العامل أو أسرته أو ممتلكاته</t>
  </si>
  <si>
    <t>مزايا أسهم  الشركة التي تمنح بقيمة أقل من القيمة العاملة للسهم</t>
  </si>
  <si>
    <t>مبالغ منصرفة من المركز الرئيسي أو الفروع  أو جهات خارجية</t>
  </si>
  <si>
    <t>التأمين الصحي الشامل</t>
  </si>
  <si>
    <t>INS_SATUS</t>
  </si>
  <si>
    <t>الحالة التأمينية</t>
  </si>
  <si>
    <t>الضريبه السنويه للعمالة (عن العماله بالكود ( ١ ، ٣ ، ٤ ، ٥ ، ٦ ، ٧ ، ٨) الوارده بالعمود رقم ٢ طبقا للتصنيف الوارد بالعمود رقم ۳ السنويه</t>
  </si>
  <si>
    <t>BBB</t>
  </si>
  <si>
    <t>XX</t>
  </si>
  <si>
    <t>ZZZ</t>
  </si>
  <si>
    <t>موظف</t>
  </si>
  <si>
    <t>اعداد المحاسب القانونى ومراقب حسابات الشركات المساهمة
محمد كامل احمد 
012/28247128</t>
  </si>
  <si>
    <t xml:space="preserve">وده لينك الجروب الخاص   / جروب المحاسب القانونى المعاصر 
لمتابعة كل ما هو جديد بعلوم المال والضرائب المصرية </t>
  </si>
  <si>
    <t>https://www.facebook.com/groups/422412972327437</t>
  </si>
  <si>
    <t>مؤمن عليه</t>
  </si>
  <si>
    <t>الفانون</t>
  </si>
  <si>
    <t>الاعفاء الشخصى</t>
  </si>
  <si>
    <t>الاعفاء العام</t>
  </si>
  <si>
    <t xml:space="preserve">من </t>
  </si>
  <si>
    <t>الى</t>
  </si>
  <si>
    <r>
      <t xml:space="preserve">وعاء الضريبة الشهرى </t>
    </r>
    <r>
      <rPr>
        <b/>
        <u/>
        <sz val="10"/>
        <color rgb="FFFF0000"/>
        <rFont val="Calibri"/>
        <family val="2"/>
        <scheme val="minor"/>
      </rPr>
      <t>قبل</t>
    </r>
    <r>
      <rPr>
        <b/>
        <sz val="10"/>
        <color theme="1"/>
        <rFont val="Calibri"/>
        <family val="2"/>
        <scheme val="minor"/>
      </rPr>
      <t xml:space="preserve"> خصم اى اعفاء سواء شخصى او عام</t>
    </r>
  </si>
  <si>
    <t>الضريبة الشهرية</t>
  </si>
  <si>
    <r>
      <t xml:space="preserve">اجمالى الايراد السنوى </t>
    </r>
    <r>
      <rPr>
        <b/>
        <u/>
        <sz val="10"/>
        <color rgb="FFFF0000"/>
        <rFont val="Calibri"/>
        <family val="2"/>
        <scheme val="minor"/>
      </rPr>
      <t>قبل</t>
    </r>
    <r>
      <rPr>
        <b/>
        <u/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خصم الاعفاء الشخصى والاعفاء العام</t>
    </r>
  </si>
  <si>
    <t>الضريبة السنوية</t>
  </si>
  <si>
    <t>الضريبة الشهرية*12</t>
  </si>
  <si>
    <t>الفرق</t>
  </si>
  <si>
    <t>الحد الاقصى للشهور طبقا لكل قانون خلال عام 2023</t>
  </si>
  <si>
    <t>الضريبة</t>
  </si>
  <si>
    <t xml:space="preserve"> 26 لسنة 2020</t>
  </si>
  <si>
    <t xml:space="preserve"> 30 لسنة 2023</t>
  </si>
  <si>
    <t xml:space="preserve"> 175 لسنة 2023</t>
  </si>
  <si>
    <t>∞</t>
  </si>
  <si>
    <t>غير مؤمن عليه</t>
  </si>
  <si>
    <t>zz</t>
  </si>
  <si>
    <t>xt</t>
  </si>
  <si>
    <t>kk</t>
  </si>
  <si>
    <t>kl</t>
  </si>
  <si>
    <t>mo</t>
  </si>
  <si>
    <t>اذا تكرر اكتر من رقم تامينى ستتلون الخلايا وذلك للتنبيه</t>
  </si>
  <si>
    <t>اذا تكرر اكتر من رقم قومى ستتلون الخلايا وذلك للتنبيه</t>
  </si>
  <si>
    <t>معادلة الضريبة وهى اهم ما فى الشيت كله</t>
  </si>
  <si>
    <t xml:space="preserve">خانة للتوضيح فقط (الفرق بين الاجر النامينى والاجر الشامل) </t>
  </si>
  <si>
    <t>الحد الاقصى للتامينات خلال عام 2023 هو 10900 ج</t>
  </si>
  <si>
    <t>fg</t>
  </si>
  <si>
    <t>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</si>
</sst>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1010000]yyyy/mm/dd;@"/>
    <numFmt numFmtId="165" formatCode="_(* #,##0.00000_);_(* \(#,##0.00000\);_(* &quot;-&quot;??_);_(@_)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color rgb="FF333333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gradientFill type="path" left="0.5" right="0.5" top="0.5" bottom="0.5">
        <stop position="0">
          <color theme="9"/>
        </stop>
        <stop position="1">
          <color theme="0"/>
        </stop>
      </gradient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gradientFill type="path" left="0.5" right="0.5" top="0.5" bottom="0.5">
        <stop position="0">
          <color theme="5" tint="-0.25098422193060094"/>
        </stop>
        <stop position="1">
          <color theme="0"/>
        </stop>
      </gradient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E5E5E5"/>
      </bottom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rgb="FF7030A0"/>
      </left>
      <right/>
      <top/>
      <bottom style="double">
        <color rgb="FF7030A0"/>
      </bottom>
      <diagonal/>
    </border>
    <border>
      <left/>
      <right/>
      <top/>
      <bottom style="double">
        <color rgb="FF7030A0"/>
      </bottom>
      <diagonal/>
    </border>
    <border>
      <left/>
      <right style="double">
        <color rgb="FF7030A0"/>
      </right>
      <top/>
      <bottom style="double">
        <color rgb="FF7030A0"/>
      </bottom>
      <diagonal/>
    </border>
    <border>
      <left style="double">
        <color rgb="FF7030A0"/>
      </left>
      <right/>
      <top style="double">
        <color rgb="FF7030A0"/>
      </top>
      <bottom/>
      <diagonal/>
    </border>
    <border>
      <left/>
      <right/>
      <top style="double">
        <color rgb="FF7030A0"/>
      </top>
      <bottom/>
      <diagonal/>
    </border>
    <border>
      <left/>
      <right style="double">
        <color rgb="FF7030A0"/>
      </right>
      <top style="double">
        <color rgb="FF7030A0"/>
      </top>
      <bottom/>
      <diagonal/>
    </border>
    <border>
      <left style="double">
        <color rgb="FF7030A0"/>
      </left>
      <right/>
      <top/>
      <bottom/>
      <diagonal/>
    </border>
    <border>
      <left/>
      <right style="double">
        <color rgb="FF7030A0"/>
      </right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0" fillId="2" borderId="0" xfId="0" applyFill="1"/>
    <xf numFmtId="1" fontId="0" fillId="2" borderId="0" xfId="0" applyNumberFormat="1" applyFill="1"/>
    <xf numFmtId="2" fontId="0" fillId="2" borderId="0" xfId="0" applyNumberFormat="1" applyFill="1"/>
    <xf numFmtId="0" fontId="4" fillId="2" borderId="0" xfId="0" applyFont="1" applyFill="1"/>
    <xf numFmtId="0" fontId="4" fillId="2" borderId="3" xfId="0" applyFont="1" applyFill="1" applyBorder="1"/>
    <xf numFmtId="0" fontId="1" fillId="6" borderId="0" xfId="0" applyFont="1" applyFill="1"/>
    <xf numFmtId="43" fontId="0" fillId="0" borderId="0" xfId="1" applyFont="1"/>
    <xf numFmtId="0" fontId="0" fillId="8" borderId="0" xfId="0" applyFill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readingOrder="2"/>
    </xf>
    <xf numFmtId="0" fontId="10" fillId="2" borderId="4" xfId="0" applyFont="1" applyFill="1" applyBorder="1" applyAlignment="1">
      <alignment horizontal="center" vertical="center" wrapText="1" readingOrder="2"/>
    </xf>
    <xf numFmtId="0" fontId="10" fillId="0" borderId="4" xfId="0" applyFont="1" applyBorder="1" applyAlignment="1">
      <alignment horizontal="center" vertical="center" wrapText="1" readingOrder="2"/>
    </xf>
    <xf numFmtId="0" fontId="13" fillId="0" borderId="0" xfId="0" applyFont="1"/>
    <xf numFmtId="43" fontId="10" fillId="0" borderId="0" xfId="1" applyFont="1" applyAlignment="1">
      <alignment horizontal="center" vertical="center"/>
    </xf>
    <xf numFmtId="0" fontId="14" fillId="0" borderId="0" xfId="0" applyFont="1"/>
    <xf numFmtId="43" fontId="15" fillId="0" borderId="0" xfId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 readingOrder="2"/>
    </xf>
    <xf numFmtId="43" fontId="15" fillId="0" borderId="0" xfId="1" applyFont="1" applyFill="1" applyAlignment="1">
      <alignment horizontal="center" vertical="center"/>
    </xf>
    <xf numFmtId="164" fontId="15" fillId="0" borderId="4" xfId="0" applyNumberFormat="1" applyFont="1" applyBorder="1" applyAlignment="1">
      <alignment horizontal="center" vertical="center" readingOrder="2"/>
    </xf>
    <xf numFmtId="43" fontId="15" fillId="0" borderId="4" xfId="1" applyFont="1" applyFill="1" applyBorder="1" applyAlignment="1">
      <alignment horizontal="center" vertical="center" readingOrder="2"/>
    </xf>
    <xf numFmtId="43" fontId="15" fillId="10" borderId="4" xfId="1" applyFont="1" applyFill="1" applyBorder="1" applyAlignment="1">
      <alignment horizontal="center" vertical="center" readingOrder="2"/>
    </xf>
    <xf numFmtId="43" fontId="15" fillId="0" borderId="4" xfId="1" applyFont="1" applyBorder="1" applyAlignment="1">
      <alignment horizontal="center" vertical="center" readingOrder="2"/>
    </xf>
    <xf numFmtId="2" fontId="15" fillId="0" borderId="4" xfId="0" applyNumberFormat="1" applyFont="1" applyBorder="1" applyAlignment="1">
      <alignment horizontal="center" vertical="center" readingOrder="2"/>
    </xf>
    <xf numFmtId="0" fontId="15" fillId="11" borderId="0" xfId="0" applyFont="1" applyFill="1" applyAlignment="1">
      <alignment horizontal="center" vertical="center"/>
    </xf>
    <xf numFmtId="0" fontId="15" fillId="11" borderId="0" xfId="0" applyFont="1" applyFill="1" applyAlignment="1">
      <alignment horizontal="center" vertical="center" wrapText="1" readingOrder="2"/>
    </xf>
    <xf numFmtId="43" fontId="15" fillId="11" borderId="0" xfId="1" applyFont="1" applyFill="1" applyAlignment="1">
      <alignment horizontal="center" vertical="center"/>
    </xf>
    <xf numFmtId="0" fontId="9" fillId="0" borderId="0" xfId="2" applyFont="1" applyAlignment="1">
      <alignment vertical="center"/>
    </xf>
    <xf numFmtId="165" fontId="15" fillId="0" borderId="0" xfId="1" applyNumberFormat="1" applyFont="1" applyAlignment="1">
      <alignment horizontal="center" vertical="center"/>
    </xf>
    <xf numFmtId="0" fontId="1" fillId="0" borderId="0" xfId="0" applyFont="1"/>
    <xf numFmtId="0" fontId="1" fillId="8" borderId="0" xfId="0" applyFont="1" applyFill="1"/>
    <xf numFmtId="43" fontId="15" fillId="4" borderId="4" xfId="1" applyFont="1" applyFill="1" applyBorder="1" applyAlignment="1">
      <alignment horizontal="center" vertical="center" readingOrder="2"/>
    </xf>
    <xf numFmtId="0" fontId="18" fillId="7" borderId="0" xfId="0" applyFont="1" applyFill="1" applyAlignment="1">
      <alignment horizontal="center" vertical="center" wrapText="1"/>
    </xf>
    <xf numFmtId="0" fontId="7" fillId="12" borderId="10" xfId="0" applyFont="1" applyFill="1" applyBorder="1" applyAlignment="1">
      <alignment horizontal="center" vertical="center" wrapText="1" readingOrder="2"/>
    </xf>
    <xf numFmtId="0" fontId="7" fillId="12" borderId="11" xfId="0" applyFont="1" applyFill="1" applyBorder="1" applyAlignment="1">
      <alignment horizontal="center" vertical="center" wrapText="1" readingOrder="2"/>
    </xf>
    <xf numFmtId="0" fontId="7" fillId="12" borderId="12" xfId="0" applyFont="1" applyFill="1" applyBorder="1" applyAlignment="1">
      <alignment horizontal="center" vertical="center" wrapText="1" readingOrder="2"/>
    </xf>
    <xf numFmtId="0" fontId="7" fillId="12" borderId="13" xfId="0" applyFont="1" applyFill="1" applyBorder="1" applyAlignment="1">
      <alignment horizontal="center" vertical="center" wrapText="1" readingOrder="2"/>
    </xf>
    <xf numFmtId="0" fontId="7" fillId="12" borderId="0" xfId="0" applyFont="1" applyFill="1" applyAlignment="1">
      <alignment horizontal="center" vertical="center" wrapText="1" readingOrder="2"/>
    </xf>
    <xf numFmtId="0" fontId="7" fillId="12" borderId="14" xfId="0" applyFont="1" applyFill="1" applyBorder="1" applyAlignment="1">
      <alignment horizontal="center" vertical="center" wrapText="1" readingOrder="2"/>
    </xf>
    <xf numFmtId="0" fontId="9" fillId="0" borderId="7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 readingOrder="2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9" fillId="7" borderId="0" xfId="0" applyFont="1" applyFill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www.facebook.com/groups/422412972327437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https://www.facebook.com/groups/422412972327437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hyperlink" Target="https://www.facebook.com/groups/422412972327437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hyperlink" Target="https://www.facebook.com/groups/42241297232743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3"/>
  <sheetViews>
    <sheetView rightToLeft="1" workbookViewId="0">
      <pane xSplit="1" ySplit="2" topLeftCell="AU3" activePane="bottomRight" state="frozen"/>
      <selection pane="topRight" activeCell="B1" sqref="B1"/>
      <selection pane="bottomLeft" activeCell="A3" sqref="A3"/>
      <selection pane="bottomRight" activeCell="AN17" sqref="AN17"/>
    </sheetView>
  </sheetViews>
  <sheetFormatPr defaultColWidth="8.85546875" defaultRowHeight="15" x14ac:dyDescent="0.25"/>
  <cols>
    <col min="1" max="1" width="8.42578125" bestFit="1" customWidth="1"/>
    <col min="2" max="2" width="7.28515625" customWidth="1"/>
    <col min="3" max="3" width="9.42578125" bestFit="1" customWidth="1"/>
    <col min="4" max="4" width="8" customWidth="1"/>
    <col min="5" max="5" width="8.28515625" bestFit="1" customWidth="1"/>
    <col min="6" max="7" width="7" customWidth="1"/>
    <col min="8" max="8" width="8.28515625" bestFit="1" customWidth="1"/>
    <col min="9" max="9" width="8.7109375" bestFit="1" customWidth="1"/>
    <col min="10" max="10" width="11.5703125" bestFit="1" customWidth="1"/>
    <col min="11" max="11" width="18.7109375" customWidth="1"/>
    <col min="12" max="12" width="16.85546875" customWidth="1"/>
    <col min="13" max="13" width="10.7109375" customWidth="1"/>
    <col min="14" max="14" width="8.85546875" customWidth="1"/>
    <col min="15" max="15" width="9.28515625" customWidth="1"/>
    <col min="16" max="16" width="8.7109375" customWidth="1"/>
    <col min="17" max="17" width="12.85546875" customWidth="1"/>
    <col min="18" max="18" width="45" customWidth="1"/>
    <col min="19" max="19" width="15" customWidth="1"/>
    <col min="20" max="20" width="33.85546875" customWidth="1"/>
    <col min="21" max="21" width="34.85546875" customWidth="1"/>
    <col min="22" max="22" width="40.7109375" customWidth="1"/>
    <col min="23" max="23" width="9.85546875" customWidth="1"/>
    <col min="24" max="24" width="7.7109375" customWidth="1"/>
    <col min="25" max="25" width="42.85546875" customWidth="1"/>
    <col min="26" max="26" width="28.140625" customWidth="1"/>
    <col min="27" max="27" width="28.7109375" customWidth="1"/>
    <col min="28" max="28" width="25.42578125" customWidth="1"/>
    <col min="29" max="29" width="38" customWidth="1"/>
    <col min="30" max="30" width="13.7109375" bestFit="1" customWidth="1"/>
    <col min="31" max="31" width="27.42578125" customWidth="1"/>
    <col min="32" max="32" width="15.42578125" bestFit="1" customWidth="1"/>
    <col min="33" max="33" width="24.140625" customWidth="1"/>
    <col min="34" max="34" width="18.140625" customWidth="1"/>
    <col min="35" max="35" width="10.7109375" bestFit="1" customWidth="1"/>
    <col min="36" max="36" width="11.28515625" customWidth="1"/>
    <col min="37" max="37" width="12.85546875" customWidth="1"/>
    <col min="38" max="38" width="48.7109375" customWidth="1"/>
    <col min="39" max="39" width="46.7109375" customWidth="1"/>
    <col min="40" max="40" width="30.85546875" customWidth="1"/>
    <col min="41" max="41" width="38.7109375" customWidth="1"/>
    <col min="42" max="42" width="21.140625" customWidth="1"/>
    <col min="43" max="43" width="14.7109375" customWidth="1"/>
    <col min="44" max="44" width="8.7109375" customWidth="1"/>
    <col min="45" max="45" width="13.85546875" bestFit="1" customWidth="1"/>
    <col min="46" max="48" width="11.5703125" bestFit="1" customWidth="1"/>
    <col min="49" max="49" width="28.7109375" customWidth="1"/>
    <col min="50" max="50" width="13" customWidth="1"/>
    <col min="51" max="51" width="21.5703125" customWidth="1"/>
    <col min="52" max="52" width="17" customWidth="1"/>
    <col min="53" max="53" width="14.28515625" customWidth="1"/>
    <col min="54" max="54" width="10.5703125" customWidth="1"/>
    <col min="55" max="55" width="7.28515625" customWidth="1"/>
    <col min="56" max="56" width="10.5703125" customWidth="1"/>
    <col min="57" max="57" width="19.7109375" customWidth="1"/>
    <col min="58" max="58" width="14.85546875" customWidth="1"/>
    <col min="59" max="59" width="16.42578125" customWidth="1"/>
    <col min="60" max="60" width="11.42578125" customWidth="1"/>
    <col min="61" max="61" width="15.28515625" bestFit="1" customWidth="1"/>
    <col min="62" max="62" width="11.28515625" bestFit="1" customWidth="1"/>
    <col min="63" max="63" width="14" customWidth="1"/>
    <col min="64" max="64" width="11.140625" bestFit="1" customWidth="1"/>
    <col min="65" max="65" width="10.5703125" customWidth="1"/>
    <col min="66" max="66" width="13.140625" customWidth="1"/>
  </cols>
  <sheetData>
    <row r="1" spans="1:66" ht="72" customHeight="1" thickBot="1" x14ac:dyDescent="0.3">
      <c r="A1" s="10" t="s">
        <v>0</v>
      </c>
      <c r="B1" s="10" t="s">
        <v>1</v>
      </c>
      <c r="C1" s="11" t="s">
        <v>2</v>
      </c>
      <c r="D1" s="12" t="s">
        <v>3</v>
      </c>
      <c r="E1" s="13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4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5" t="s">
        <v>16</v>
      </c>
      <c r="R1" s="15" t="s">
        <v>117</v>
      </c>
      <c r="S1" s="15" t="s">
        <v>118</v>
      </c>
      <c r="T1" s="15" t="s">
        <v>119</v>
      </c>
      <c r="U1" s="15" t="s">
        <v>120</v>
      </c>
      <c r="V1" s="15" t="s">
        <v>121</v>
      </c>
      <c r="W1" s="15" t="s">
        <v>17</v>
      </c>
      <c r="X1" s="15" t="s">
        <v>18</v>
      </c>
      <c r="Y1" s="15" t="s">
        <v>19</v>
      </c>
      <c r="Z1" s="15" t="s">
        <v>20</v>
      </c>
      <c r="AA1" s="15" t="s">
        <v>21</v>
      </c>
      <c r="AB1" s="15" t="s">
        <v>22</v>
      </c>
      <c r="AC1" s="15" t="s">
        <v>122</v>
      </c>
      <c r="AD1" s="16" t="s">
        <v>23</v>
      </c>
      <c r="AE1" s="16" t="s">
        <v>24</v>
      </c>
      <c r="AF1" s="16" t="s">
        <v>25</v>
      </c>
      <c r="AG1" s="15" t="s">
        <v>26</v>
      </c>
      <c r="AH1" s="15" t="s">
        <v>27</v>
      </c>
      <c r="AI1" s="16" t="s">
        <v>28</v>
      </c>
      <c r="AJ1" s="15" t="s">
        <v>29</v>
      </c>
      <c r="AK1" s="15" t="s">
        <v>30</v>
      </c>
      <c r="AL1" s="15" t="s">
        <v>31</v>
      </c>
      <c r="AM1" s="15" t="s">
        <v>32</v>
      </c>
      <c r="AN1" s="15" t="s">
        <v>33</v>
      </c>
      <c r="AO1" s="15" t="s">
        <v>34</v>
      </c>
      <c r="AP1" s="16" t="s">
        <v>35</v>
      </c>
      <c r="AQ1" s="15" t="s">
        <v>123</v>
      </c>
      <c r="AR1" s="15" t="s">
        <v>18</v>
      </c>
      <c r="AS1" s="16" t="s">
        <v>36</v>
      </c>
      <c r="AT1" s="16" t="s">
        <v>37</v>
      </c>
      <c r="AU1" s="16" t="s">
        <v>38</v>
      </c>
      <c r="AV1" s="16" t="s">
        <v>39</v>
      </c>
      <c r="AW1" s="16" t="s">
        <v>126</v>
      </c>
      <c r="AX1" s="16" t="s">
        <v>40</v>
      </c>
      <c r="AY1" s="16" t="s">
        <v>41</v>
      </c>
      <c r="AZ1" s="16" t="s">
        <v>42</v>
      </c>
      <c r="BA1" s="16" t="s">
        <v>43</v>
      </c>
      <c r="BB1" s="15" t="s">
        <v>44</v>
      </c>
      <c r="BC1" s="15" t="s">
        <v>45</v>
      </c>
      <c r="BD1" s="16" t="s">
        <v>46</v>
      </c>
      <c r="BE1" s="17" t="s">
        <v>47</v>
      </c>
      <c r="BF1" s="17" t="s">
        <v>48</v>
      </c>
      <c r="BG1" s="18" t="s">
        <v>49</v>
      </c>
      <c r="BH1" s="19" t="s">
        <v>50</v>
      </c>
      <c r="BI1" s="20" t="s">
        <v>51</v>
      </c>
      <c r="BJ1" s="20" t="s">
        <v>52</v>
      </c>
      <c r="BK1" s="20" t="s">
        <v>53</v>
      </c>
      <c r="BL1" s="19" t="s">
        <v>125</v>
      </c>
      <c r="BM1" s="21"/>
      <c r="BN1" s="21" t="s">
        <v>161</v>
      </c>
    </row>
    <row r="2" spans="1:66" hidden="1" x14ac:dyDescent="0.25">
      <c r="A2" s="1" t="s">
        <v>54</v>
      </c>
      <c r="B2" s="1" t="s">
        <v>55</v>
      </c>
      <c r="C2" s="1" t="s">
        <v>56</v>
      </c>
      <c r="D2" s="2" t="s">
        <v>57</v>
      </c>
      <c r="E2" s="2" t="s">
        <v>58</v>
      </c>
      <c r="F2" s="1" t="s">
        <v>59</v>
      </c>
      <c r="G2" s="1" t="s">
        <v>60</v>
      </c>
      <c r="H2" s="1" t="s">
        <v>61</v>
      </c>
      <c r="I2" s="1" t="s">
        <v>62</v>
      </c>
      <c r="J2" s="3" t="s">
        <v>63</v>
      </c>
      <c r="K2" s="3" t="s">
        <v>64</v>
      </c>
      <c r="L2" s="3" t="s">
        <v>65</v>
      </c>
      <c r="M2" s="3" t="s">
        <v>66</v>
      </c>
      <c r="N2" s="3" t="s">
        <v>67</v>
      </c>
      <c r="O2" s="3" t="s">
        <v>68</v>
      </c>
      <c r="P2" s="3" t="s">
        <v>69</v>
      </c>
      <c r="Q2" s="3" t="s">
        <v>70</v>
      </c>
      <c r="R2" s="3" t="s">
        <v>71</v>
      </c>
      <c r="S2" s="3" t="s">
        <v>72</v>
      </c>
      <c r="T2" s="3" t="s">
        <v>73</v>
      </c>
      <c r="U2" s="3" t="s">
        <v>74</v>
      </c>
      <c r="V2" s="3" t="s">
        <v>75</v>
      </c>
      <c r="W2" s="3" t="s">
        <v>76</v>
      </c>
      <c r="X2" s="3" t="s">
        <v>77</v>
      </c>
      <c r="Y2" s="3" t="s">
        <v>78</v>
      </c>
      <c r="Z2" s="3" t="s">
        <v>79</v>
      </c>
      <c r="AA2" s="3" t="s">
        <v>80</v>
      </c>
      <c r="AB2" s="3" t="s">
        <v>81</v>
      </c>
      <c r="AC2" s="3" t="s">
        <v>82</v>
      </c>
      <c r="AD2" s="3" t="s">
        <v>83</v>
      </c>
      <c r="AE2" s="3" t="s">
        <v>84</v>
      </c>
      <c r="AF2" s="3" t="s">
        <v>85</v>
      </c>
      <c r="AG2" s="3" t="s">
        <v>86</v>
      </c>
      <c r="AH2" s="3" t="s">
        <v>87</v>
      </c>
      <c r="AI2" s="3" t="s">
        <v>88</v>
      </c>
      <c r="AJ2" s="3" t="s">
        <v>89</v>
      </c>
      <c r="AK2" s="3" t="s">
        <v>90</v>
      </c>
      <c r="AL2" s="3" t="s">
        <v>91</v>
      </c>
      <c r="AM2" s="3" t="s">
        <v>92</v>
      </c>
      <c r="AN2" s="3" t="s">
        <v>93</v>
      </c>
      <c r="AO2" s="3" t="s">
        <v>94</v>
      </c>
      <c r="AP2" s="3" t="s">
        <v>95</v>
      </c>
      <c r="AQ2" s="3" t="s">
        <v>96</v>
      </c>
      <c r="AR2" s="3" t="s">
        <v>97</v>
      </c>
      <c r="AS2" s="3" t="s">
        <v>98</v>
      </c>
      <c r="AT2" s="3" t="s">
        <v>99</v>
      </c>
      <c r="AU2" s="3" t="s">
        <v>100</v>
      </c>
      <c r="AV2" s="3" t="s">
        <v>101</v>
      </c>
      <c r="AW2" s="3" t="s">
        <v>102</v>
      </c>
      <c r="AX2" s="3" t="s">
        <v>103</v>
      </c>
      <c r="AY2" s="3" t="s">
        <v>104</v>
      </c>
      <c r="AZ2" s="3" t="s">
        <v>105</v>
      </c>
      <c r="BA2" s="3" t="s">
        <v>106</v>
      </c>
      <c r="BB2" s="3" t="s">
        <v>107</v>
      </c>
      <c r="BC2" s="3" t="s">
        <v>108</v>
      </c>
      <c r="BD2" s="3" t="s">
        <v>109</v>
      </c>
      <c r="BE2" s="1" t="s">
        <v>110</v>
      </c>
      <c r="BF2" s="1" t="s">
        <v>111</v>
      </c>
      <c r="BG2" s="1" t="s">
        <v>112</v>
      </c>
      <c r="BH2" s="4" t="s">
        <v>113</v>
      </c>
      <c r="BI2" s="5" t="s">
        <v>114</v>
      </c>
      <c r="BJ2" s="4" t="s">
        <v>115</v>
      </c>
      <c r="BK2" s="4" t="s">
        <v>116</v>
      </c>
      <c r="BL2" s="4" t="s">
        <v>124</v>
      </c>
    </row>
    <row r="3" spans="1:66" x14ac:dyDescent="0.25">
      <c r="A3">
        <v>1</v>
      </c>
      <c r="B3">
        <v>1</v>
      </c>
      <c r="C3">
        <v>1</v>
      </c>
      <c r="D3" t="s">
        <v>128</v>
      </c>
      <c r="E3" t="s">
        <v>157</v>
      </c>
      <c r="F3">
        <v>0</v>
      </c>
      <c r="G3" t="s">
        <v>129</v>
      </c>
      <c r="H3" t="s">
        <v>130</v>
      </c>
      <c r="I3" s="8">
        <v>1</v>
      </c>
      <c r="J3">
        <f>+BJ3*I3</f>
        <v>5000</v>
      </c>
      <c r="AD3">
        <f t="shared" ref="AD3:AD8" si="0">SUM(J3:AC3)</f>
        <v>5000</v>
      </c>
      <c r="AF3">
        <f t="shared" ref="AF3:AF8" si="1">+AD3+AE3</f>
        <v>5000</v>
      </c>
      <c r="AG3">
        <f t="shared" ref="AG3:AG8" si="2">+K3</f>
        <v>0</v>
      </c>
      <c r="AI3">
        <f t="shared" ref="AI3:AI8" si="3">9000/12*I3</f>
        <v>750</v>
      </c>
      <c r="AJ3">
        <f t="shared" ref="AJ3:AJ8" si="4">BI3*0.11*I3</f>
        <v>550</v>
      </c>
      <c r="AP3">
        <f>SUM(AL3:AO3)</f>
        <v>0</v>
      </c>
      <c r="AR3">
        <f>+X3</f>
        <v>0</v>
      </c>
      <c r="AS3">
        <f>AG3+AH3+AI3+AJ3+AK3+AP3+AQ3+AR3</f>
        <v>1300</v>
      </c>
      <c r="AT3">
        <f>+AF3-AS3</f>
        <v>3700</v>
      </c>
      <c r="AU3">
        <f t="shared" ref="AU3:AU8" si="5">AT3</f>
        <v>3700</v>
      </c>
      <c r="AV3">
        <f>AU3/I3*12</f>
        <v>44400</v>
      </c>
      <c r="AW3" s="6">
        <f t="shared" ref="AW3:AW8" si="6">IF(AV3&lt;=15000,0,IF(AV3&lt;=30000,(AV3*2.5%)-375,IF(AV3&lt;=45000,(AV3*10%)-2625,IF(AV3&lt;=60000,(AV3*15%)-4875,IF(AV3&lt;=200000,(AV3*20%)-7875,IF(AV3&lt;=400000,(AV3*22.5%)-12875,IF(AV3&lt;=600000,(AV3*25%)-22875,IF(AV3&lt;=700000,(AV3*25%)-22500,IF(AV3&lt;=800000,(AV3*25%)-20250,IF(AV3&lt;=900000,(AV3*25%)-18000,IF(AV3&lt;=1000000,(AV3*25%)-15000,IF(AV3&gt;100000,(AV3*25%)-10000,"000"))))))))))))</f>
        <v>1815</v>
      </c>
      <c r="AX3">
        <f>AW3/12*I3</f>
        <v>151.25</v>
      </c>
      <c r="BA3">
        <f>SUM(AX3:AZ3)</f>
        <v>151.25</v>
      </c>
      <c r="BD3">
        <f t="shared" ref="BD3:BD8" si="7">BB3-BC3</f>
        <v>0</v>
      </c>
      <c r="BE3" s="9">
        <f>(+AF3-AJ3-AQ3-AX3)*5/10000</f>
        <v>2.149375</v>
      </c>
      <c r="BG3">
        <f>+BE3-BF3</f>
        <v>2.149375</v>
      </c>
      <c r="BH3" t="s">
        <v>127</v>
      </c>
      <c r="BI3" s="44">
        <v>5000</v>
      </c>
      <c r="BJ3" s="44">
        <v>5000</v>
      </c>
      <c r="BL3" t="s">
        <v>134</v>
      </c>
      <c r="BN3">
        <f>+BJ3-BI3</f>
        <v>0</v>
      </c>
    </row>
    <row r="4" spans="1:66" x14ac:dyDescent="0.25">
      <c r="A4">
        <f>+A3+1</f>
        <v>2</v>
      </c>
      <c r="B4">
        <v>1</v>
      </c>
      <c r="C4">
        <f>+C3+1</f>
        <v>2</v>
      </c>
      <c r="D4" t="s">
        <v>163</v>
      </c>
      <c r="E4" t="s">
        <v>164</v>
      </c>
      <c r="F4">
        <v>0</v>
      </c>
      <c r="G4" t="s">
        <v>129</v>
      </c>
      <c r="H4" t="s">
        <v>130</v>
      </c>
      <c r="I4">
        <v>6</v>
      </c>
      <c r="J4">
        <f>+BJ4*I4</f>
        <v>30000</v>
      </c>
      <c r="AD4">
        <f t="shared" ref="AD4" si="8">SUM(J4:AC4)</f>
        <v>30000</v>
      </c>
      <c r="AF4">
        <f t="shared" ref="AF4" si="9">+AD4+AE4</f>
        <v>30000</v>
      </c>
      <c r="AG4">
        <f t="shared" ref="AG4" si="10">+K4</f>
        <v>0</v>
      </c>
      <c r="AI4">
        <f t="shared" ref="AI4" si="11">9000/12*I4</f>
        <v>4500</v>
      </c>
      <c r="AJ4">
        <f t="shared" si="4"/>
        <v>3300</v>
      </c>
      <c r="AP4">
        <f t="shared" ref="AP4:AP8" si="12">SUM(AL4:AO4)</f>
        <v>0</v>
      </c>
      <c r="AR4">
        <f t="shared" ref="AR4:AR8" si="13">+X4</f>
        <v>0</v>
      </c>
      <c r="AS4">
        <f t="shared" ref="AS4:AS8" si="14">AG4+AH4+AI4+AJ4+AK4+AP4+AQ4+AR4</f>
        <v>7800</v>
      </c>
      <c r="AT4">
        <f t="shared" ref="AT4:AT8" si="15">+AF4-AS4</f>
        <v>22200</v>
      </c>
      <c r="AU4">
        <f t="shared" si="5"/>
        <v>22200</v>
      </c>
      <c r="AV4">
        <f t="shared" ref="AV4:AV8" si="16">AU4/I4*12</f>
        <v>44400</v>
      </c>
      <c r="AW4" s="6">
        <f t="shared" si="6"/>
        <v>1815</v>
      </c>
      <c r="AX4">
        <f t="shared" ref="AX4:AX8" si="17">AW4/12*I4</f>
        <v>907.5</v>
      </c>
      <c r="BA4">
        <f t="shared" ref="BA4:BA8" si="18">SUM(AX4:AZ4)</f>
        <v>907.5</v>
      </c>
      <c r="BD4">
        <f t="shared" ref="BD4" si="19">BB4-BC4</f>
        <v>0</v>
      </c>
      <c r="BE4" s="9">
        <f t="shared" ref="BE4:BE8" si="20">(+AF4-AJ4-AQ4-AX4)*5/10000</f>
        <v>12.89625</v>
      </c>
      <c r="BG4">
        <f>+BE4-BF4</f>
        <v>12.89625</v>
      </c>
      <c r="BH4" t="s">
        <v>127</v>
      </c>
      <c r="BI4" s="44">
        <v>5000</v>
      </c>
      <c r="BJ4" s="44">
        <v>5000</v>
      </c>
      <c r="BL4" t="s">
        <v>134</v>
      </c>
      <c r="BN4">
        <f>+BJ4-BI4</f>
        <v>0</v>
      </c>
    </row>
    <row r="5" spans="1:66" x14ac:dyDescent="0.25">
      <c r="A5">
        <f t="shared" ref="A5:A8" si="21">+A4+1</f>
        <v>3</v>
      </c>
      <c r="B5">
        <v>1</v>
      </c>
      <c r="C5">
        <f t="shared" ref="C5:C8" si="22">+C4+1</f>
        <v>3</v>
      </c>
      <c r="D5" t="s">
        <v>155</v>
      </c>
      <c r="E5" t="s">
        <v>153</v>
      </c>
      <c r="F5">
        <v>0</v>
      </c>
      <c r="G5" t="s">
        <v>129</v>
      </c>
      <c r="H5" t="s">
        <v>130</v>
      </c>
      <c r="I5">
        <v>6</v>
      </c>
      <c r="J5">
        <f t="shared" ref="J5:J8" si="23">+BJ5*I5</f>
        <v>39000</v>
      </c>
      <c r="AD5">
        <f t="shared" si="0"/>
        <v>39000</v>
      </c>
      <c r="AF5">
        <f t="shared" si="1"/>
        <v>39000</v>
      </c>
      <c r="AG5">
        <f t="shared" si="2"/>
        <v>0</v>
      </c>
      <c r="AI5">
        <f t="shared" si="3"/>
        <v>4500</v>
      </c>
      <c r="AJ5">
        <f t="shared" si="4"/>
        <v>3300</v>
      </c>
      <c r="AP5">
        <f t="shared" si="12"/>
        <v>0</v>
      </c>
      <c r="AR5">
        <f t="shared" si="13"/>
        <v>0</v>
      </c>
      <c r="AS5">
        <f t="shared" si="14"/>
        <v>7800</v>
      </c>
      <c r="AT5">
        <f t="shared" si="15"/>
        <v>31200</v>
      </c>
      <c r="AU5">
        <f t="shared" si="5"/>
        <v>31200</v>
      </c>
      <c r="AV5">
        <f t="shared" si="16"/>
        <v>62400</v>
      </c>
      <c r="AW5" s="6">
        <f t="shared" si="6"/>
        <v>4605</v>
      </c>
      <c r="AX5">
        <f t="shared" si="17"/>
        <v>2302.5</v>
      </c>
      <c r="BA5">
        <f t="shared" si="18"/>
        <v>2302.5</v>
      </c>
      <c r="BD5">
        <f t="shared" si="7"/>
        <v>0</v>
      </c>
      <c r="BE5" s="9">
        <f t="shared" si="20"/>
        <v>16.69875</v>
      </c>
      <c r="BG5">
        <f t="shared" ref="BG5:BG8" si="24">+BE5-BF5</f>
        <v>16.69875</v>
      </c>
      <c r="BH5" t="s">
        <v>127</v>
      </c>
      <c r="BI5" s="44">
        <v>5000</v>
      </c>
      <c r="BJ5" s="44">
        <v>6500</v>
      </c>
      <c r="BL5" t="s">
        <v>134</v>
      </c>
      <c r="BN5">
        <f t="shared" ref="BN5:BN8" si="25">+BJ5-BI5</f>
        <v>1500</v>
      </c>
    </row>
    <row r="6" spans="1:66" x14ac:dyDescent="0.25">
      <c r="A6">
        <f t="shared" si="21"/>
        <v>4</v>
      </c>
      <c r="B6">
        <v>1</v>
      </c>
      <c r="C6">
        <f t="shared" si="22"/>
        <v>4</v>
      </c>
      <c r="D6" t="s">
        <v>128</v>
      </c>
      <c r="E6" t="s">
        <v>154</v>
      </c>
      <c r="F6">
        <v>0</v>
      </c>
      <c r="G6" t="s">
        <v>129</v>
      </c>
      <c r="H6" t="s">
        <v>130</v>
      </c>
      <c r="I6">
        <v>6</v>
      </c>
      <c r="J6">
        <f t="shared" si="23"/>
        <v>120000</v>
      </c>
      <c r="AD6">
        <f t="shared" si="0"/>
        <v>120000</v>
      </c>
      <c r="AF6">
        <f t="shared" si="1"/>
        <v>120000</v>
      </c>
      <c r="AG6">
        <f t="shared" si="2"/>
        <v>0</v>
      </c>
      <c r="AI6">
        <f t="shared" si="3"/>
        <v>4500</v>
      </c>
      <c r="AJ6">
        <f t="shared" si="4"/>
        <v>7194</v>
      </c>
      <c r="AP6">
        <f t="shared" si="12"/>
        <v>0</v>
      </c>
      <c r="AR6">
        <f t="shared" si="13"/>
        <v>0</v>
      </c>
      <c r="AS6">
        <f t="shared" si="14"/>
        <v>11694</v>
      </c>
      <c r="AT6">
        <f t="shared" si="15"/>
        <v>108306</v>
      </c>
      <c r="AU6">
        <f t="shared" si="5"/>
        <v>108306</v>
      </c>
      <c r="AV6">
        <f t="shared" si="16"/>
        <v>216612</v>
      </c>
      <c r="AW6" s="6">
        <f t="shared" si="6"/>
        <v>35862.700000000004</v>
      </c>
      <c r="AX6">
        <f t="shared" si="17"/>
        <v>17931.350000000002</v>
      </c>
      <c r="BA6">
        <f t="shared" si="18"/>
        <v>17931.350000000002</v>
      </c>
      <c r="BD6">
        <f t="shared" si="7"/>
        <v>0</v>
      </c>
      <c r="BE6" s="9">
        <f t="shared" si="20"/>
        <v>47.437325000000001</v>
      </c>
      <c r="BG6">
        <f t="shared" si="24"/>
        <v>47.437325000000001</v>
      </c>
      <c r="BH6" t="s">
        <v>127</v>
      </c>
      <c r="BI6" s="44">
        <v>10900</v>
      </c>
      <c r="BJ6" s="44">
        <v>20000</v>
      </c>
      <c r="BL6" t="s">
        <v>134</v>
      </c>
      <c r="BN6">
        <f t="shared" si="25"/>
        <v>9100</v>
      </c>
    </row>
    <row r="7" spans="1:66" x14ac:dyDescent="0.25">
      <c r="A7">
        <f t="shared" si="21"/>
        <v>5</v>
      </c>
      <c r="B7">
        <v>1</v>
      </c>
      <c r="C7">
        <f t="shared" si="22"/>
        <v>5</v>
      </c>
      <c r="D7" t="s">
        <v>156</v>
      </c>
      <c r="E7" t="s">
        <v>157</v>
      </c>
      <c r="F7">
        <v>0</v>
      </c>
      <c r="G7" t="s">
        <v>129</v>
      </c>
      <c r="H7" t="s">
        <v>130</v>
      </c>
      <c r="I7">
        <v>6</v>
      </c>
      <c r="J7">
        <f t="shared" ref="J7" si="26">+BJ7*I7</f>
        <v>30000</v>
      </c>
      <c r="AD7">
        <f t="shared" ref="AD7" si="27">SUM(J7:AC7)</f>
        <v>30000</v>
      </c>
      <c r="AF7">
        <f t="shared" ref="AF7" si="28">+AD7+AE7</f>
        <v>30000</v>
      </c>
      <c r="AG7">
        <f t="shared" ref="AG7" si="29">+K7</f>
        <v>0</v>
      </c>
      <c r="AI7">
        <f t="shared" ref="AI7" si="30">9000/12*I7</f>
        <v>4500</v>
      </c>
      <c r="AJ7">
        <f t="shared" si="4"/>
        <v>0</v>
      </c>
      <c r="AP7">
        <f t="shared" si="12"/>
        <v>0</v>
      </c>
      <c r="AR7">
        <f t="shared" si="13"/>
        <v>0</v>
      </c>
      <c r="AS7">
        <f t="shared" si="14"/>
        <v>4500</v>
      </c>
      <c r="AT7">
        <f t="shared" si="15"/>
        <v>25500</v>
      </c>
      <c r="AU7">
        <f t="shared" si="5"/>
        <v>25500</v>
      </c>
      <c r="AV7">
        <f t="shared" si="16"/>
        <v>51000</v>
      </c>
      <c r="AW7" s="6">
        <f t="shared" si="6"/>
        <v>2775</v>
      </c>
      <c r="AX7">
        <f t="shared" si="17"/>
        <v>1387.5</v>
      </c>
      <c r="BA7">
        <f t="shared" si="18"/>
        <v>1387.5</v>
      </c>
      <c r="BD7">
        <f t="shared" ref="BD7" si="31">BB7-BC7</f>
        <v>0</v>
      </c>
      <c r="BE7" s="9">
        <f t="shared" si="20"/>
        <v>14.30625</v>
      </c>
      <c r="BG7">
        <f t="shared" ref="BG7" si="32">+BE7-BF7</f>
        <v>14.30625</v>
      </c>
      <c r="BH7" t="s">
        <v>127</v>
      </c>
      <c r="BI7" s="45"/>
      <c r="BJ7" s="44">
        <v>5000</v>
      </c>
      <c r="BL7" t="s">
        <v>152</v>
      </c>
      <c r="BN7">
        <f t="shared" ref="BN7" si="33">+BJ7-BI7</f>
        <v>5000</v>
      </c>
    </row>
    <row r="8" spans="1:66" x14ac:dyDescent="0.25">
      <c r="A8">
        <f t="shared" si="21"/>
        <v>6</v>
      </c>
      <c r="B8">
        <v>1</v>
      </c>
      <c r="C8">
        <f t="shared" si="22"/>
        <v>6</v>
      </c>
      <c r="D8" t="s">
        <v>156</v>
      </c>
      <c r="E8" t="s">
        <v>157</v>
      </c>
      <c r="F8">
        <v>0</v>
      </c>
      <c r="G8" t="s">
        <v>129</v>
      </c>
      <c r="H8" t="s">
        <v>130</v>
      </c>
      <c r="I8" s="8">
        <v>3</v>
      </c>
      <c r="J8">
        <f t="shared" si="23"/>
        <v>15000</v>
      </c>
      <c r="AD8">
        <f t="shared" si="0"/>
        <v>15000</v>
      </c>
      <c r="AF8">
        <f t="shared" si="1"/>
        <v>15000</v>
      </c>
      <c r="AG8">
        <f t="shared" si="2"/>
        <v>0</v>
      </c>
      <c r="AI8">
        <f t="shared" si="3"/>
        <v>2250</v>
      </c>
      <c r="AJ8">
        <f t="shared" si="4"/>
        <v>0</v>
      </c>
      <c r="AP8">
        <f t="shared" si="12"/>
        <v>0</v>
      </c>
      <c r="AR8">
        <f t="shared" si="13"/>
        <v>0</v>
      </c>
      <c r="AS8">
        <f t="shared" si="14"/>
        <v>2250</v>
      </c>
      <c r="AT8">
        <f t="shared" si="15"/>
        <v>12750</v>
      </c>
      <c r="AU8">
        <f t="shared" si="5"/>
        <v>12750</v>
      </c>
      <c r="AV8">
        <f t="shared" si="16"/>
        <v>51000</v>
      </c>
      <c r="AW8" s="6">
        <f t="shared" si="6"/>
        <v>2775</v>
      </c>
      <c r="AX8">
        <f t="shared" si="17"/>
        <v>693.75</v>
      </c>
      <c r="BA8">
        <f t="shared" si="18"/>
        <v>693.75</v>
      </c>
      <c r="BD8">
        <f t="shared" si="7"/>
        <v>0</v>
      </c>
      <c r="BE8" s="9">
        <f t="shared" si="20"/>
        <v>7.1531250000000002</v>
      </c>
      <c r="BG8">
        <f t="shared" si="24"/>
        <v>7.1531250000000002</v>
      </c>
      <c r="BH8" t="s">
        <v>127</v>
      </c>
      <c r="BI8" s="45"/>
      <c r="BJ8" s="44">
        <v>5000</v>
      </c>
      <c r="BL8" t="s">
        <v>152</v>
      </c>
      <c r="BN8">
        <f t="shared" si="25"/>
        <v>5000</v>
      </c>
    </row>
    <row r="9" spans="1:66" x14ac:dyDescent="0.25">
      <c r="A9" s="7"/>
      <c r="B9" s="7"/>
      <c r="C9" s="7"/>
      <c r="D9" s="7"/>
      <c r="E9" s="7"/>
      <c r="F9" s="7"/>
      <c r="G9" s="7"/>
      <c r="H9" s="7"/>
      <c r="I9" s="7"/>
      <c r="J9" s="7">
        <f>SUM(J3:J8)</f>
        <v>239000</v>
      </c>
      <c r="K9" s="7">
        <f t="shared" ref="K9:BJ9" si="34">SUM(K3:K8)</f>
        <v>0</v>
      </c>
      <c r="L9" s="7">
        <f t="shared" si="34"/>
        <v>0</v>
      </c>
      <c r="M9" s="7">
        <f t="shared" si="34"/>
        <v>0</v>
      </c>
      <c r="N9" s="7">
        <f t="shared" si="34"/>
        <v>0</v>
      </c>
      <c r="O9" s="7">
        <f t="shared" si="34"/>
        <v>0</v>
      </c>
      <c r="P9" s="7">
        <f t="shared" si="34"/>
        <v>0</v>
      </c>
      <c r="Q9" s="7">
        <f t="shared" si="34"/>
        <v>0</v>
      </c>
      <c r="R9" s="7">
        <f t="shared" si="34"/>
        <v>0</v>
      </c>
      <c r="S9" s="7">
        <f t="shared" si="34"/>
        <v>0</v>
      </c>
      <c r="T9" s="7">
        <f t="shared" si="34"/>
        <v>0</v>
      </c>
      <c r="U9" s="7">
        <f t="shared" si="34"/>
        <v>0</v>
      </c>
      <c r="V9" s="7">
        <f t="shared" si="34"/>
        <v>0</v>
      </c>
      <c r="W9" s="7">
        <f t="shared" si="34"/>
        <v>0</v>
      </c>
      <c r="X9" s="7">
        <f t="shared" si="34"/>
        <v>0</v>
      </c>
      <c r="Y9" s="7">
        <f t="shared" si="34"/>
        <v>0</v>
      </c>
      <c r="Z9" s="7">
        <f t="shared" si="34"/>
        <v>0</v>
      </c>
      <c r="AA9" s="7">
        <f t="shared" si="34"/>
        <v>0</v>
      </c>
      <c r="AB9" s="7">
        <f t="shared" si="34"/>
        <v>0</v>
      </c>
      <c r="AC9" s="7">
        <f t="shared" si="34"/>
        <v>0</v>
      </c>
      <c r="AD9" s="7">
        <f t="shared" si="34"/>
        <v>239000</v>
      </c>
      <c r="AE9" s="7">
        <f t="shared" si="34"/>
        <v>0</v>
      </c>
      <c r="AF9" s="7">
        <f t="shared" si="34"/>
        <v>239000</v>
      </c>
      <c r="AG9" s="7">
        <f t="shared" si="34"/>
        <v>0</v>
      </c>
      <c r="AH9" s="7">
        <f t="shared" si="34"/>
        <v>0</v>
      </c>
      <c r="AI9" s="7">
        <f t="shared" si="34"/>
        <v>21000</v>
      </c>
      <c r="AJ9" s="7">
        <f t="shared" si="34"/>
        <v>14344</v>
      </c>
      <c r="AK9" s="7">
        <f t="shared" si="34"/>
        <v>0</v>
      </c>
      <c r="AL9" s="7">
        <f t="shared" si="34"/>
        <v>0</v>
      </c>
      <c r="AM9" s="7">
        <f t="shared" si="34"/>
        <v>0</v>
      </c>
      <c r="AN9" s="7">
        <f t="shared" si="34"/>
        <v>0</v>
      </c>
      <c r="AO9" s="7">
        <f t="shared" si="34"/>
        <v>0</v>
      </c>
      <c r="AP9" s="7">
        <f t="shared" si="34"/>
        <v>0</v>
      </c>
      <c r="AQ9" s="7">
        <f t="shared" si="34"/>
        <v>0</v>
      </c>
      <c r="AR9" s="7">
        <f t="shared" si="34"/>
        <v>0</v>
      </c>
      <c r="AS9" s="7">
        <f t="shared" si="34"/>
        <v>35344</v>
      </c>
      <c r="AT9" s="7">
        <f t="shared" si="34"/>
        <v>203656</v>
      </c>
      <c r="AU9" s="7">
        <f t="shared" si="34"/>
        <v>203656</v>
      </c>
      <c r="AV9" s="7">
        <f t="shared" si="34"/>
        <v>469812</v>
      </c>
      <c r="AW9" s="7">
        <f t="shared" ref="AW9" si="35">SUM(AW3:AW8)</f>
        <v>49647.700000000004</v>
      </c>
      <c r="AX9" s="7">
        <f t="shared" ref="AX9" si="36">SUM(AX3:AX8)</f>
        <v>23373.850000000002</v>
      </c>
      <c r="AY9" s="7">
        <f t="shared" ref="AY9" si="37">SUM(AY3:AY8)</f>
        <v>0</v>
      </c>
      <c r="AZ9" s="7">
        <f t="shared" ref="AZ9" si="38">SUM(AZ3:AZ8)</f>
        <v>0</v>
      </c>
      <c r="BA9" s="7">
        <f t="shared" ref="BA9" si="39">SUM(BA3:BA8)</f>
        <v>23373.850000000002</v>
      </c>
      <c r="BB9" s="7">
        <f t="shared" si="34"/>
        <v>0</v>
      </c>
      <c r="BC9" s="7">
        <f t="shared" si="34"/>
        <v>0</v>
      </c>
      <c r="BD9" s="7">
        <f t="shared" si="34"/>
        <v>0</v>
      </c>
      <c r="BE9" s="7">
        <f t="shared" si="34"/>
        <v>100.64107500000001</v>
      </c>
      <c r="BF9" s="7">
        <f t="shared" si="34"/>
        <v>0</v>
      </c>
      <c r="BG9" s="7">
        <f t="shared" si="34"/>
        <v>100.64107500000001</v>
      </c>
      <c r="BH9" s="7">
        <f t="shared" si="34"/>
        <v>0</v>
      </c>
      <c r="BI9" s="7">
        <f t="shared" si="34"/>
        <v>25900</v>
      </c>
      <c r="BJ9" s="7">
        <f t="shared" si="34"/>
        <v>46500</v>
      </c>
      <c r="BK9" s="7">
        <f>SUM(BK3:BK8)</f>
        <v>0</v>
      </c>
      <c r="BL9" s="7"/>
      <c r="BM9" s="7"/>
      <c r="BN9" s="7"/>
    </row>
    <row r="10" spans="1:66" ht="15.75" thickBot="1" x14ac:dyDescent="0.3"/>
    <row r="11" spans="1:66" ht="15" customHeight="1" thickTop="1" x14ac:dyDescent="0.25">
      <c r="D11" s="57" t="s">
        <v>158</v>
      </c>
      <c r="E11" s="57" t="s">
        <v>159</v>
      </c>
      <c r="J11" s="7"/>
      <c r="AW11" s="47" t="s">
        <v>160</v>
      </c>
    </row>
    <row r="12" spans="1:66" ht="15" customHeight="1" x14ac:dyDescent="0.25">
      <c r="D12" s="58"/>
      <c r="E12" s="58"/>
      <c r="AW12" s="47"/>
      <c r="BB12" s="7"/>
    </row>
    <row r="13" spans="1:66" ht="15" customHeight="1" x14ac:dyDescent="0.25">
      <c r="D13" s="58"/>
      <c r="E13" s="58"/>
      <c r="AW13" s="47"/>
    </row>
    <row r="14" spans="1:66" ht="15" customHeight="1" x14ac:dyDescent="0.25">
      <c r="D14" s="58"/>
      <c r="E14" s="58"/>
      <c r="AW14" s="47"/>
    </row>
    <row r="15" spans="1:66" ht="15" customHeight="1" thickBot="1" x14ac:dyDescent="0.3"/>
    <row r="16" spans="1:66" ht="29.25" customHeight="1" thickTop="1" x14ac:dyDescent="0.25">
      <c r="AX16" s="48" t="s">
        <v>131</v>
      </c>
      <c r="AY16" s="49"/>
      <c r="AZ16" s="49"/>
      <c r="BA16" s="50"/>
    </row>
    <row r="17" spans="47:53" ht="15" customHeight="1" x14ac:dyDescent="0.25">
      <c r="AX17" s="51"/>
      <c r="AY17" s="52"/>
      <c r="AZ17" s="52"/>
      <c r="BA17" s="53"/>
    </row>
    <row r="18" spans="47:53" ht="15" customHeight="1" x14ac:dyDescent="0.25">
      <c r="AX18" s="51"/>
      <c r="AY18" s="52"/>
      <c r="AZ18" s="52"/>
      <c r="BA18" s="53"/>
    </row>
    <row r="19" spans="47:53" ht="15" customHeight="1" x14ac:dyDescent="0.25">
      <c r="AX19" s="51"/>
      <c r="AY19" s="52"/>
      <c r="AZ19" s="52"/>
      <c r="BA19" s="53"/>
    </row>
    <row r="20" spans="47:53" ht="18.75" customHeight="1" x14ac:dyDescent="0.25">
      <c r="AU20" s="42"/>
      <c r="AV20" s="42"/>
      <c r="AW20" s="42"/>
      <c r="AX20" s="51"/>
      <c r="AY20" s="52"/>
      <c r="AZ20" s="52"/>
      <c r="BA20" s="53"/>
    </row>
    <row r="21" spans="47:53" ht="15" customHeight="1" x14ac:dyDescent="0.25">
      <c r="AX21" s="51"/>
      <c r="AY21" s="52"/>
      <c r="AZ21" s="52"/>
      <c r="BA21" s="53"/>
    </row>
    <row r="22" spans="47:53" ht="19.5" thickBot="1" x14ac:dyDescent="0.3">
      <c r="AX22" s="54" t="s">
        <v>133</v>
      </c>
      <c r="AY22" s="55"/>
      <c r="AZ22" s="55"/>
      <c r="BA22" s="56"/>
    </row>
    <row r="23" spans="47:53" ht="15.75" thickTop="1" x14ac:dyDescent="0.25"/>
  </sheetData>
  <mergeCells count="5">
    <mergeCell ref="AW11:AW14"/>
    <mergeCell ref="AX16:BA21"/>
    <mergeCell ref="AX22:BA22"/>
    <mergeCell ref="D11:D14"/>
    <mergeCell ref="E11:E14"/>
  </mergeCells>
  <conditionalFormatting sqref="D15:D22 E11 D1:D11">
    <cfRule type="duplicateValues" dxfId="11" priority="2"/>
  </conditionalFormatting>
  <conditionalFormatting sqref="D15:D22 E11 D3:D11">
    <cfRule type="duplicateValues" dxfId="10" priority="38"/>
  </conditionalFormatting>
  <conditionalFormatting sqref="E3:E5">
    <cfRule type="duplicateValues" dxfId="9" priority="4"/>
  </conditionalFormatting>
  <conditionalFormatting sqref="E15:E22 E1:E10">
    <cfRule type="duplicateValues" dxfId="8" priority="1"/>
  </conditionalFormatting>
  <dataValidations count="21">
    <dataValidation allowBlank="1" showInputMessage="1" showErrorMessage="1" prompt="إدخال يدوي طبقاً لما تم توريده للمصلحة فعلياً خلال الفترة الضريبية _x000a_يُترك فارغاً في حالة عدم وجود قيمة _x000a_" sqref="BE1:BE2" xr:uid="{00000000-0002-0000-0000-000000000000}"/>
    <dataValidation allowBlank="1" showInputMessage="1" showErrorMessage="1" prompt="يُترك فارغاً كونه يُحسب بواسطة النظام_x000a_" sqref="BG1:BG2" xr:uid="{00000000-0002-0000-0000-000001000000}"/>
    <dataValidation type="list" allowBlank="1" showInputMessage="1" showErrorMessage="1" prompt="حقل اجباري_x000a_1 العمالة الدائمة/المؤقتة_x000a_2 عمالة تحاسب بضريبة قطعية (نموذج 2 مرتبات)_x000a_3 عمالة منتدبة او معارة (نموذج 3 مرتبات)_x000a_4 للعمالة من ذوى الاحتياجات الخاصة (ذوي الهمم) ق ۱۰ لسنة ۲۰۱۸" sqref="B2" xr:uid="{00000000-0002-0000-0000-000002000000}">
      <formula1>"1,2,3,4"</formula1>
    </dataValidation>
    <dataValidation allowBlank="1" showInputMessage="1" showErrorMessage="1" prompt="إدخال يدوي طبقاً لما تم توريده للمصلحة فعلياً خلال الفترة الضريبية _x000a_يُترك فارغاً في حالة عدم وجود قيمة " sqref="BC1:BC2 BF1:BF2" xr:uid="{00000000-0002-0000-0000-000003000000}"/>
    <dataValidation allowBlank="1" showInputMessage="1" showErrorMessage="1" prompt="ادخال يدوي طبقاً لما تم استقطاعه من العاملين خلال الفترة الضريبية_x000a_يُترك فارغاً في حالة عدم وجود قيمة " sqref="BB1:BB2" xr:uid="{00000000-0002-0000-0000-000004000000}"/>
    <dataValidation allowBlank="1" showInputMessage="1" showErrorMessage="1" prompt="حقل اختياري_x000a_المبالغ المدرجة يجب أن لا تتخطى الكسور بها عدد عشريين (8333.66)_x000a_ويترك فارغاً في حالة عدم وجود قيمة _x000a_" sqref="K1:AC2 AG1:AH2 AJ1:AO2 AQ1:AR2" xr:uid="{00000000-0002-0000-0000-000005000000}"/>
    <dataValidation allowBlank="1" showInputMessage="1" showErrorMessage="1" prompt="يُترك فارغاً كونه يُحسب بواسطة النظام" sqref="AD1:AF2 AI1:AI2 AP1:AP2 BD1:BD2 AX1:BA2 AW2 AS1:AV2" xr:uid="{00000000-0002-0000-0000-000006000000}"/>
    <dataValidation allowBlank="1" showInputMessage="1" showErrorMessage="1" prompt="طبقاً للرقم المسجل به الموظف لدى الشركة " sqref="C1:C2" xr:uid="{00000000-0002-0000-0000-000007000000}"/>
    <dataValidation allowBlank="1" showInputMessage="1" showErrorMessage="1" prompt="حقل اجباري_x000a_ويجب أن يكون رباعي وبدون ترك مسافة في الأسماء المركبة ومطابق لبطاقة الرقم القومي ولا يحتوي على رموز (%-$)" sqref="G1:G2" xr:uid="{00000000-0002-0000-0000-000008000000}"/>
    <dataValidation allowBlank="1" showInputMessage="1" showErrorMessage="1" prompt="حقل اجباري_x000a_المبالغ المدرجة يجب الا تتخطي عددين عشريين (1000.22)" sqref="J2" xr:uid="{00000000-0002-0000-0000-000009000000}"/>
    <dataValidation allowBlank="1" showInputMessage="1" showErrorMessage="1" prompt="اجباري للعمالة المؤمن عليهم ويترك فارغا لغير المؤمن عليهم  و بصيغة Number" sqref="D1:D2" xr:uid="{00000000-0002-0000-0000-00000A000000}"/>
    <dataValidation allowBlank="1" showInputMessage="1" showErrorMessage="1" prompt="حقل إجباري للمصريين ومطابق لبطاقة الرقم القومي ، وبصيغة Number _x000a_ويترك فارغاً في جالة الأجانب" sqref="E1:E2" xr:uid="{00000000-0002-0000-0000-00000B000000}"/>
    <dataValidation allowBlank="1" showInputMessage="1" showErrorMessage="1" prompt="حقل اجباري للأجانب ويترك فارغاً في حالة المصريين " sqref="F1:F2" xr:uid="{00000000-0002-0000-0000-00000C000000}"/>
    <dataValidation allowBlank="1" showInputMessage="1" showErrorMessage="1" prompt="اجباري بعبارة قصيرة وتفيد المقصود منها_x000a_يجب ان لا يحتوي علي رموز (% - $ )_x000a__x000a_" sqref="H1:H2" xr:uid="{00000000-0002-0000-0000-00000D000000}"/>
    <dataValidation allowBlank="1" showInputMessage="1" showErrorMessage="1" prompt="حقل اجباري_x000a_ويجب أن لا تزيد عن 12شهر أو أقل مع تنسيب الأيام بنسبة مئوية للشهر" sqref="I2" xr:uid="{00000000-0002-0000-0000-00000E000000}"/>
    <dataValidation allowBlank="1" showInputMessage="1" showErrorMessage="1" prompt="يترك الحقل فارغا" sqref="A1:A2" xr:uid="{00000000-0002-0000-0000-00000F000000}"/>
    <dataValidation allowBlank="1" showInputMessage="1" showErrorMessage="1" prompt="حقل اجباري_x000a_ يجب ادخال الارقام من 1 حتى 6  الفتره الاولى ومن 1 حتى 4 الفتره الثانيه  ومن 1 حتى 2 الفتره الثالثه  ويقبل الكسور فيما عدا المعاملة الضريبية رقم (8 ) تقبل المدة صفر" sqref="I1" xr:uid="{66E8B81F-7F9E-B746-90AC-10DE6F55ECB0}"/>
    <dataValidation type="list" allowBlank="1" showInputMessage="1" showErrorMessage="1" prompt="حقل اجباري_x000a_1 للعمالة الدائمة, 2  تحاسب بضريبة قطعية,3 للعمالة التي تتقاضى أكثر من 50%, 4 لذوي الاحتياجات الخاصة,5 عمالة أمراض مزمنة, 6  الشركات  ذات الطبيعة الخاصة,7- الشركات  ذات الطبيعة الخاصة  ومن ذوي الهمم_x000a_8- اجمالى متجمد مستحقات منصرفة  " sqref="B1" xr:uid="{319EFDBA-0BA4-FC41-B7DA-4C07FED90FB9}">
      <formula1>"1,2,3,4,5,6,7,8"</formula1>
    </dataValidation>
    <dataValidation allowBlank="1" showInputMessage="1" showErrorMessage="1" prompt="يُترك فارغاً كونه يُحسب بواسطة النظام_x000a_الا في حالة المعاملة الضريبية ٨ يكون ادخال يدوي" sqref="AW1" xr:uid="{306681DF-42C1-054F-96E3-319186AEB8BF}"/>
    <dataValidation allowBlank="1" showInputMessage="1" showErrorMessage="1" prompt="اجباري اختيار من قائمة منسدلة:_x000a_- مؤمن عليه_x000a_-غير مؤمن عليه" sqref="BL1" xr:uid="{D52AC765-A37D-E54A-9A7A-82F126DCEE5A}"/>
    <dataValidation allowBlank="1" showInputMessage="1" showErrorMessage="1" prompt="_x000a_المبالغ المدرجة يجب الا تتخطي عددين عشريين (1000.22)" sqref="J1" xr:uid="{293C4AD1-8B25-BA40-8C51-ED7481398DCD}"/>
  </dataValidations>
  <hyperlinks>
    <hyperlink ref="AX22" r:id="rId1" xr:uid="{D5EADC14-66EB-4816-90C4-ACFA9D7D263D}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2DBA0-4E4E-40EB-9BEC-D240CC72A4BE}">
  <dimension ref="A1:BN23"/>
  <sheetViews>
    <sheetView rightToLeft="1" workbookViewId="0">
      <selection activeCell="AW24" sqref="AW24"/>
    </sheetView>
  </sheetViews>
  <sheetFormatPr defaultColWidth="8.85546875" defaultRowHeight="15" x14ac:dyDescent="0.25"/>
  <cols>
    <col min="1" max="1" width="8.42578125" bestFit="1" customWidth="1"/>
    <col min="2" max="2" width="7.28515625" customWidth="1"/>
    <col min="3" max="3" width="9.42578125" bestFit="1" customWidth="1"/>
    <col min="4" max="4" width="8" customWidth="1"/>
    <col min="5" max="5" width="8.28515625" bestFit="1" customWidth="1"/>
    <col min="6" max="7" width="7" customWidth="1"/>
    <col min="8" max="8" width="8.28515625" bestFit="1" customWidth="1"/>
    <col min="9" max="9" width="8.7109375" bestFit="1" customWidth="1"/>
    <col min="10" max="10" width="11.5703125" bestFit="1" customWidth="1"/>
    <col min="11" max="11" width="18.7109375" customWidth="1"/>
    <col min="12" max="12" width="16.85546875" customWidth="1"/>
    <col min="13" max="13" width="10.7109375" customWidth="1"/>
    <col min="14" max="14" width="8.85546875" customWidth="1"/>
    <col min="15" max="15" width="9.28515625" customWidth="1"/>
    <col min="16" max="16" width="8.7109375" customWidth="1"/>
    <col min="17" max="17" width="12.85546875" customWidth="1"/>
    <col min="18" max="18" width="45" customWidth="1"/>
    <col min="19" max="19" width="15" customWidth="1"/>
    <col min="20" max="20" width="33.85546875" customWidth="1"/>
    <col min="21" max="21" width="34.85546875" customWidth="1"/>
    <col min="22" max="22" width="40.7109375" customWidth="1"/>
    <col min="23" max="23" width="9.85546875" customWidth="1"/>
    <col min="24" max="24" width="7.7109375" customWidth="1"/>
    <col min="25" max="25" width="42.85546875" customWidth="1"/>
    <col min="26" max="26" width="28.140625" customWidth="1"/>
    <col min="27" max="27" width="28.7109375" customWidth="1"/>
    <col min="28" max="28" width="25.42578125" customWidth="1"/>
    <col min="29" max="29" width="38" customWidth="1"/>
    <col min="30" max="30" width="13.7109375" bestFit="1" customWidth="1"/>
    <col min="31" max="31" width="23.42578125" customWidth="1"/>
    <col min="32" max="32" width="15.42578125" bestFit="1" customWidth="1"/>
    <col min="33" max="33" width="24.140625" customWidth="1"/>
    <col min="34" max="34" width="18.140625" customWidth="1"/>
    <col min="35" max="35" width="10.7109375" bestFit="1" customWidth="1"/>
    <col min="36" max="36" width="16.7109375" bestFit="1" customWidth="1"/>
    <col min="37" max="37" width="12.85546875" customWidth="1"/>
    <col min="38" max="38" width="48.7109375" customWidth="1"/>
    <col min="39" max="39" width="46.7109375" customWidth="1"/>
    <col min="40" max="40" width="30.85546875" customWidth="1"/>
    <col min="41" max="41" width="38.7109375" customWidth="1"/>
    <col min="42" max="42" width="21.140625" customWidth="1"/>
    <col min="43" max="43" width="14.7109375" customWidth="1"/>
    <col min="44" max="44" width="8.7109375" customWidth="1"/>
    <col min="45" max="45" width="13.85546875" bestFit="1" customWidth="1"/>
    <col min="46" max="48" width="11.5703125" bestFit="1" customWidth="1"/>
    <col min="49" max="49" width="28.7109375" customWidth="1"/>
    <col min="50" max="50" width="13" customWidth="1"/>
    <col min="51" max="51" width="21.5703125" customWidth="1"/>
    <col min="52" max="52" width="17" customWidth="1"/>
    <col min="53" max="53" width="14.28515625" customWidth="1"/>
    <col min="54" max="54" width="10.5703125" customWidth="1"/>
    <col min="55" max="55" width="7.28515625" customWidth="1"/>
    <col min="56" max="56" width="10.5703125" customWidth="1"/>
    <col min="57" max="57" width="19.7109375" customWidth="1"/>
    <col min="58" max="58" width="14.85546875" customWidth="1"/>
    <col min="59" max="59" width="16.42578125" customWidth="1"/>
    <col min="60" max="60" width="11.42578125" customWidth="1"/>
    <col min="61" max="61" width="15.28515625" bestFit="1" customWidth="1"/>
    <col min="62" max="62" width="11.28515625" bestFit="1" customWidth="1"/>
    <col min="63" max="63" width="14" customWidth="1"/>
    <col min="64" max="64" width="11.140625" bestFit="1" customWidth="1"/>
    <col min="65" max="65" width="10.5703125" customWidth="1"/>
    <col min="66" max="66" width="13.140625" customWidth="1"/>
  </cols>
  <sheetData>
    <row r="1" spans="1:66" ht="72" customHeight="1" thickBot="1" x14ac:dyDescent="0.3">
      <c r="A1" s="10" t="s">
        <v>0</v>
      </c>
      <c r="B1" s="10" t="s">
        <v>1</v>
      </c>
      <c r="C1" s="11" t="s">
        <v>2</v>
      </c>
      <c r="D1" s="12" t="s">
        <v>3</v>
      </c>
      <c r="E1" s="13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4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5" t="s">
        <v>16</v>
      </c>
      <c r="R1" s="15" t="s">
        <v>117</v>
      </c>
      <c r="S1" s="15" t="s">
        <v>118</v>
      </c>
      <c r="T1" s="15" t="s">
        <v>119</v>
      </c>
      <c r="U1" s="15" t="s">
        <v>120</v>
      </c>
      <c r="V1" s="15" t="s">
        <v>121</v>
      </c>
      <c r="W1" s="15" t="s">
        <v>17</v>
      </c>
      <c r="X1" s="15" t="s">
        <v>18</v>
      </c>
      <c r="Y1" s="15" t="s">
        <v>19</v>
      </c>
      <c r="Z1" s="15" t="s">
        <v>20</v>
      </c>
      <c r="AA1" s="15" t="s">
        <v>21</v>
      </c>
      <c r="AB1" s="15" t="s">
        <v>22</v>
      </c>
      <c r="AC1" s="15" t="s">
        <v>122</v>
      </c>
      <c r="AD1" s="16" t="s">
        <v>23</v>
      </c>
      <c r="AE1" s="16" t="s">
        <v>24</v>
      </c>
      <c r="AF1" s="16" t="s">
        <v>25</v>
      </c>
      <c r="AG1" s="15" t="s">
        <v>26</v>
      </c>
      <c r="AH1" s="15" t="s">
        <v>27</v>
      </c>
      <c r="AI1" s="16" t="s">
        <v>28</v>
      </c>
      <c r="AJ1" s="15" t="s">
        <v>29</v>
      </c>
      <c r="AK1" s="15" t="s">
        <v>30</v>
      </c>
      <c r="AL1" s="15" t="s">
        <v>31</v>
      </c>
      <c r="AM1" s="15" t="s">
        <v>32</v>
      </c>
      <c r="AN1" s="15" t="s">
        <v>33</v>
      </c>
      <c r="AO1" s="15" t="s">
        <v>34</v>
      </c>
      <c r="AP1" s="16" t="s">
        <v>35</v>
      </c>
      <c r="AQ1" s="15" t="s">
        <v>123</v>
      </c>
      <c r="AR1" s="15" t="s">
        <v>18</v>
      </c>
      <c r="AS1" s="16" t="s">
        <v>36</v>
      </c>
      <c r="AT1" s="16" t="s">
        <v>37</v>
      </c>
      <c r="AU1" s="16" t="s">
        <v>38</v>
      </c>
      <c r="AV1" s="16" t="s">
        <v>39</v>
      </c>
      <c r="AW1" s="16" t="s">
        <v>126</v>
      </c>
      <c r="AX1" s="16" t="s">
        <v>40</v>
      </c>
      <c r="AY1" s="16" t="s">
        <v>41</v>
      </c>
      <c r="AZ1" s="16" t="s">
        <v>42</v>
      </c>
      <c r="BA1" s="16" t="s">
        <v>43</v>
      </c>
      <c r="BB1" s="15" t="s">
        <v>44</v>
      </c>
      <c r="BC1" s="15" t="s">
        <v>45</v>
      </c>
      <c r="BD1" s="16" t="s">
        <v>46</v>
      </c>
      <c r="BE1" s="17" t="s">
        <v>47</v>
      </c>
      <c r="BF1" s="17" t="s">
        <v>48</v>
      </c>
      <c r="BG1" s="18" t="s">
        <v>49</v>
      </c>
      <c r="BH1" s="19" t="s">
        <v>50</v>
      </c>
      <c r="BI1" s="20" t="s">
        <v>51</v>
      </c>
      <c r="BJ1" s="20" t="s">
        <v>52</v>
      </c>
      <c r="BK1" s="20" t="s">
        <v>53</v>
      </c>
      <c r="BL1" s="19" t="s">
        <v>125</v>
      </c>
      <c r="BM1" s="21"/>
      <c r="BN1" s="21" t="s">
        <v>161</v>
      </c>
    </row>
    <row r="2" spans="1:66" hidden="1" x14ac:dyDescent="0.25">
      <c r="A2" s="1" t="s">
        <v>54</v>
      </c>
      <c r="B2" s="1" t="s">
        <v>55</v>
      </c>
      <c r="C2" s="1" t="s">
        <v>56</v>
      </c>
      <c r="D2" s="2" t="s">
        <v>57</v>
      </c>
      <c r="E2" s="2" t="s">
        <v>58</v>
      </c>
      <c r="F2" s="1" t="s">
        <v>59</v>
      </c>
      <c r="G2" s="1" t="s">
        <v>60</v>
      </c>
      <c r="H2" s="1" t="s">
        <v>61</v>
      </c>
      <c r="I2" s="1" t="s">
        <v>62</v>
      </c>
      <c r="J2" s="3" t="s">
        <v>63</v>
      </c>
      <c r="K2" s="3" t="s">
        <v>64</v>
      </c>
      <c r="L2" s="3" t="s">
        <v>65</v>
      </c>
      <c r="M2" s="3" t="s">
        <v>66</v>
      </c>
      <c r="N2" s="3" t="s">
        <v>67</v>
      </c>
      <c r="O2" s="3" t="s">
        <v>68</v>
      </c>
      <c r="P2" s="3" t="s">
        <v>69</v>
      </c>
      <c r="Q2" s="3" t="s">
        <v>70</v>
      </c>
      <c r="R2" s="3" t="s">
        <v>71</v>
      </c>
      <c r="S2" s="3" t="s">
        <v>72</v>
      </c>
      <c r="T2" s="3" t="s">
        <v>73</v>
      </c>
      <c r="U2" s="3" t="s">
        <v>74</v>
      </c>
      <c r="V2" s="3" t="s">
        <v>75</v>
      </c>
      <c r="W2" s="3" t="s">
        <v>76</v>
      </c>
      <c r="X2" s="3" t="s">
        <v>77</v>
      </c>
      <c r="Y2" s="3" t="s">
        <v>78</v>
      </c>
      <c r="Z2" s="3" t="s">
        <v>79</v>
      </c>
      <c r="AA2" s="3" t="s">
        <v>80</v>
      </c>
      <c r="AB2" s="3" t="s">
        <v>81</v>
      </c>
      <c r="AC2" s="3" t="s">
        <v>82</v>
      </c>
      <c r="AD2" s="3" t="s">
        <v>83</v>
      </c>
      <c r="AE2" s="3" t="s">
        <v>84</v>
      </c>
      <c r="AF2" s="3" t="s">
        <v>85</v>
      </c>
      <c r="AG2" s="3" t="s">
        <v>86</v>
      </c>
      <c r="AH2" s="3" t="s">
        <v>87</v>
      </c>
      <c r="AI2" s="3" t="s">
        <v>88</v>
      </c>
      <c r="AJ2" s="3" t="s">
        <v>89</v>
      </c>
      <c r="AK2" s="3" t="s">
        <v>90</v>
      </c>
      <c r="AL2" s="3" t="s">
        <v>91</v>
      </c>
      <c r="AM2" s="3" t="s">
        <v>92</v>
      </c>
      <c r="AN2" s="3" t="s">
        <v>93</v>
      </c>
      <c r="AO2" s="3" t="s">
        <v>94</v>
      </c>
      <c r="AP2" s="3" t="s">
        <v>95</v>
      </c>
      <c r="AQ2" s="3" t="s">
        <v>96</v>
      </c>
      <c r="AR2" s="3" t="s">
        <v>97</v>
      </c>
      <c r="AS2" s="3" t="s">
        <v>98</v>
      </c>
      <c r="AT2" s="3" t="s">
        <v>99</v>
      </c>
      <c r="AU2" s="3" t="s">
        <v>100</v>
      </c>
      <c r="AV2" s="3" t="s">
        <v>101</v>
      </c>
      <c r="AW2" s="3" t="s">
        <v>102</v>
      </c>
      <c r="AX2" s="3" t="s">
        <v>103</v>
      </c>
      <c r="AY2" s="3" t="s">
        <v>104</v>
      </c>
      <c r="AZ2" s="3" t="s">
        <v>105</v>
      </c>
      <c r="BA2" s="3" t="s">
        <v>106</v>
      </c>
      <c r="BB2" s="3" t="s">
        <v>107</v>
      </c>
      <c r="BC2" s="3" t="s">
        <v>108</v>
      </c>
      <c r="BD2" s="3" t="s">
        <v>109</v>
      </c>
      <c r="BE2" s="1" t="s">
        <v>110</v>
      </c>
      <c r="BF2" s="1" t="s">
        <v>111</v>
      </c>
      <c r="BG2" s="1" t="s">
        <v>112</v>
      </c>
      <c r="BH2" s="4" t="s">
        <v>113</v>
      </c>
      <c r="BI2" s="5" t="s">
        <v>114</v>
      </c>
      <c r="BJ2" s="4" t="s">
        <v>115</v>
      </c>
      <c r="BK2" s="4" t="s">
        <v>116</v>
      </c>
      <c r="BL2" s="4" t="s">
        <v>124</v>
      </c>
    </row>
    <row r="3" spans="1:66" x14ac:dyDescent="0.25">
      <c r="A3">
        <v>1</v>
      </c>
      <c r="B3">
        <v>1</v>
      </c>
      <c r="C3">
        <v>1</v>
      </c>
      <c r="D3" t="s">
        <v>128</v>
      </c>
      <c r="E3" t="s">
        <v>157</v>
      </c>
      <c r="F3">
        <v>0</v>
      </c>
      <c r="G3" t="s">
        <v>129</v>
      </c>
      <c r="H3" t="s">
        <v>130</v>
      </c>
      <c r="I3" s="8">
        <v>1</v>
      </c>
      <c r="J3">
        <f>+BJ3*I3</f>
        <v>5000</v>
      </c>
      <c r="AD3">
        <f t="shared" ref="AD3:AD8" si="0">SUM(J3:AC3)</f>
        <v>5000</v>
      </c>
      <c r="AF3">
        <f t="shared" ref="AF3:AF8" si="1">+AD3+AE3</f>
        <v>5000</v>
      </c>
      <c r="AG3">
        <f t="shared" ref="AG3:AG8" si="2">+K3</f>
        <v>0</v>
      </c>
      <c r="AI3">
        <f>15000/12*I3</f>
        <v>1250</v>
      </c>
      <c r="AJ3">
        <f t="shared" ref="AJ3:AJ8" si="3">BI3*0.11*I3</f>
        <v>550</v>
      </c>
      <c r="AP3">
        <f>SUM(AL3:AO3)</f>
        <v>0</v>
      </c>
      <c r="AR3">
        <f>+X3</f>
        <v>0</v>
      </c>
      <c r="AS3">
        <f>AG3+AH3+AI3+AJ3+AK3+AP3+AQ3+AR3</f>
        <v>1800</v>
      </c>
      <c r="AT3">
        <f>+AF3-AS3</f>
        <v>3200</v>
      </c>
      <c r="AU3">
        <f t="shared" ref="AU3:AU8" si="4">AT3</f>
        <v>3200</v>
      </c>
      <c r="AV3">
        <f>AU3/I3*12</f>
        <v>38400</v>
      </c>
      <c r="AW3" s="6">
        <f>IF(AV3&lt;=21000,0,IF(AV3&lt;=30000,(AV3*2.5%)-525,IF(AV3&lt;=45000,(AV3*10%)-2775,IF(AV3&lt;=60000,(AV3*15%)-5025,IF(AV3&lt;=200000,(AV3*20%)-8025,IF(AV3&lt;=400000,(AV3*22.5%)-13025,IF(AV3&lt;=600000,(AV3*25%)-23025,IF(AV3&lt;=700000,(AV3*25%)-22500,IF(AV3&lt;=800000,(AV3*25%)-20250,IF(AV3&lt;=900000,(AV3*25%)-18000,IF(AV3&lt;=1200000,(AV3*25%)-15000,IF(AV3&gt;1200000,(AV3*27.5%)-30000,"000"))))))))))))</f>
        <v>1065</v>
      </c>
      <c r="AX3">
        <f>AW3/12*I3</f>
        <v>88.75</v>
      </c>
      <c r="BA3">
        <f>SUM(AX3:AZ3)</f>
        <v>88.75</v>
      </c>
      <c r="BD3">
        <f t="shared" ref="BD3:BD8" si="5">BB3-BC3</f>
        <v>0</v>
      </c>
      <c r="BE3" s="9">
        <f>(+AF3-AJ3-AQ3-AX3)*5/10000</f>
        <v>2.180625</v>
      </c>
      <c r="BG3">
        <f>+BE3-BF3</f>
        <v>2.180625</v>
      </c>
      <c r="BH3" t="s">
        <v>127</v>
      </c>
      <c r="BI3" s="44">
        <v>5000</v>
      </c>
      <c r="BJ3" s="44">
        <v>5000</v>
      </c>
      <c r="BL3" t="s">
        <v>134</v>
      </c>
      <c r="BN3">
        <f>+BJ3-BI3</f>
        <v>0</v>
      </c>
    </row>
    <row r="4" spans="1:66" x14ac:dyDescent="0.25">
      <c r="A4">
        <f>+A3+1</f>
        <v>2</v>
      </c>
      <c r="B4">
        <v>1</v>
      </c>
      <c r="C4">
        <f>+C3+1</f>
        <v>2</v>
      </c>
      <c r="D4" t="s">
        <v>163</v>
      </c>
      <c r="E4" t="s">
        <v>164</v>
      </c>
      <c r="F4">
        <v>0</v>
      </c>
      <c r="G4" t="s">
        <v>129</v>
      </c>
      <c r="H4" t="s">
        <v>130</v>
      </c>
      <c r="I4">
        <v>4</v>
      </c>
      <c r="J4">
        <f>+BJ4*I4</f>
        <v>20000</v>
      </c>
      <c r="AD4">
        <f t="shared" si="0"/>
        <v>20000</v>
      </c>
      <c r="AF4">
        <f t="shared" si="1"/>
        <v>20000</v>
      </c>
      <c r="AG4">
        <f t="shared" si="2"/>
        <v>0</v>
      </c>
      <c r="AI4">
        <f t="shared" ref="AI4:AI8" si="6">15000/12*I4</f>
        <v>5000</v>
      </c>
      <c r="AJ4">
        <f t="shared" si="3"/>
        <v>2200</v>
      </c>
      <c r="AP4">
        <f t="shared" ref="AP4:AP8" si="7">SUM(AL4:AO4)</f>
        <v>0</v>
      </c>
      <c r="AR4">
        <f t="shared" ref="AR4:AR8" si="8">+X4</f>
        <v>0</v>
      </c>
      <c r="AS4">
        <f t="shared" ref="AS4:AS8" si="9">AG4+AH4+AI4+AJ4+AK4+AP4+AQ4+AR4</f>
        <v>7200</v>
      </c>
      <c r="AT4">
        <f t="shared" ref="AT4:AT8" si="10">+AF4-AS4</f>
        <v>12800</v>
      </c>
      <c r="AU4">
        <f t="shared" si="4"/>
        <v>12800</v>
      </c>
      <c r="AV4">
        <f t="shared" ref="AV4:AV8" si="11">AU4/I4*12</f>
        <v>38400</v>
      </c>
      <c r="AW4" s="6">
        <f t="shared" ref="AW4:AW8" si="12">IF(AV4&lt;=21000,0,IF(AV4&lt;=30000,(AV4*2.5%)-525,IF(AV4&lt;=45000,(AV4*10%)-2775,IF(AV4&lt;=60000,(AV4*15%)-5025,IF(AV4&lt;=200000,(AV4*20%)-8025,IF(AV4&lt;=400000,(AV4*22.5%)-13025,IF(AV4&lt;=600000,(AV4*25%)-23025,IF(AV4&lt;=700000,(AV4*25%)-22500,IF(AV4&lt;=800000,(AV4*25%)-20250,IF(AV4&lt;=900000,(AV4*25%)-18000,IF(AV4&lt;=1200000,(AV4*25%)-15000,IF(AV4&gt;1200000,(AV4*27.5%)-30000,"000"))))))))))))</f>
        <v>1065</v>
      </c>
      <c r="AX4">
        <f t="shared" ref="AX4:AX8" si="13">AW4/12*I4</f>
        <v>355</v>
      </c>
      <c r="BA4">
        <f t="shared" ref="BA4:BA8" si="14">SUM(AX4:AZ4)</f>
        <v>355</v>
      </c>
      <c r="BD4">
        <f t="shared" si="5"/>
        <v>0</v>
      </c>
      <c r="BE4" s="9">
        <f t="shared" ref="BE4:BE8" si="15">(+AF4-AJ4-AQ4-AX4)*5/10000</f>
        <v>8.7225000000000001</v>
      </c>
      <c r="BG4">
        <f>+BE4-BF4</f>
        <v>8.7225000000000001</v>
      </c>
      <c r="BH4" t="s">
        <v>127</v>
      </c>
      <c r="BI4" s="44">
        <v>5000</v>
      </c>
      <c r="BJ4" s="44">
        <v>5000</v>
      </c>
      <c r="BL4" t="s">
        <v>134</v>
      </c>
      <c r="BN4">
        <f>+BJ4-BI4</f>
        <v>0</v>
      </c>
    </row>
    <row r="5" spans="1:66" x14ac:dyDescent="0.25">
      <c r="A5">
        <f t="shared" ref="A5:A8" si="16">+A4+1</f>
        <v>3</v>
      </c>
      <c r="B5">
        <v>1</v>
      </c>
      <c r="C5">
        <f t="shared" ref="C5:C8" si="17">+C4+1</f>
        <v>3</v>
      </c>
      <c r="D5" t="s">
        <v>155</v>
      </c>
      <c r="E5" t="s">
        <v>153</v>
      </c>
      <c r="F5">
        <v>0</v>
      </c>
      <c r="G5" t="s">
        <v>129</v>
      </c>
      <c r="H5" t="s">
        <v>130</v>
      </c>
      <c r="I5">
        <v>4</v>
      </c>
      <c r="J5">
        <f t="shared" ref="J5:J8" si="18">+BJ5*I5</f>
        <v>26000</v>
      </c>
      <c r="AD5">
        <f t="shared" si="0"/>
        <v>26000</v>
      </c>
      <c r="AF5">
        <f t="shared" si="1"/>
        <v>26000</v>
      </c>
      <c r="AG5">
        <f t="shared" si="2"/>
        <v>0</v>
      </c>
      <c r="AI5">
        <f t="shared" si="6"/>
        <v>5000</v>
      </c>
      <c r="AJ5">
        <f t="shared" si="3"/>
        <v>2200</v>
      </c>
      <c r="AP5">
        <f t="shared" si="7"/>
        <v>0</v>
      </c>
      <c r="AR5">
        <f t="shared" si="8"/>
        <v>0</v>
      </c>
      <c r="AS5">
        <f t="shared" si="9"/>
        <v>7200</v>
      </c>
      <c r="AT5">
        <f t="shared" si="10"/>
        <v>18800</v>
      </c>
      <c r="AU5">
        <f t="shared" si="4"/>
        <v>18800</v>
      </c>
      <c r="AV5">
        <f t="shared" si="11"/>
        <v>56400</v>
      </c>
      <c r="AW5" s="6">
        <f t="shared" si="12"/>
        <v>3435</v>
      </c>
      <c r="AX5">
        <f t="shared" si="13"/>
        <v>1145</v>
      </c>
      <c r="BA5">
        <f t="shared" si="14"/>
        <v>1145</v>
      </c>
      <c r="BD5">
        <f t="shared" si="5"/>
        <v>0</v>
      </c>
      <c r="BE5" s="9">
        <f t="shared" si="15"/>
        <v>11.327500000000001</v>
      </c>
      <c r="BG5">
        <f t="shared" ref="BG5:BG8" si="19">+BE5-BF5</f>
        <v>11.327500000000001</v>
      </c>
      <c r="BH5" t="s">
        <v>127</v>
      </c>
      <c r="BI5" s="44">
        <v>5000</v>
      </c>
      <c r="BJ5" s="44">
        <v>6500</v>
      </c>
      <c r="BL5" t="s">
        <v>134</v>
      </c>
      <c r="BN5">
        <f t="shared" ref="BN5:BN8" si="20">+BJ5-BI5</f>
        <v>1500</v>
      </c>
    </row>
    <row r="6" spans="1:66" x14ac:dyDescent="0.25">
      <c r="A6">
        <f t="shared" si="16"/>
        <v>4</v>
      </c>
      <c r="B6">
        <v>1</v>
      </c>
      <c r="C6">
        <f t="shared" si="17"/>
        <v>4</v>
      </c>
      <c r="D6" t="s">
        <v>128</v>
      </c>
      <c r="E6" t="s">
        <v>154</v>
      </c>
      <c r="F6">
        <v>0</v>
      </c>
      <c r="G6" t="s">
        <v>129</v>
      </c>
      <c r="H6" t="s">
        <v>130</v>
      </c>
      <c r="I6">
        <v>4</v>
      </c>
      <c r="J6">
        <f t="shared" si="18"/>
        <v>80000</v>
      </c>
      <c r="AD6">
        <f t="shared" si="0"/>
        <v>80000</v>
      </c>
      <c r="AF6">
        <f t="shared" si="1"/>
        <v>80000</v>
      </c>
      <c r="AG6">
        <f t="shared" si="2"/>
        <v>0</v>
      </c>
      <c r="AI6">
        <f t="shared" si="6"/>
        <v>5000</v>
      </c>
      <c r="AJ6">
        <f t="shared" si="3"/>
        <v>4796</v>
      </c>
      <c r="AP6">
        <f t="shared" si="7"/>
        <v>0</v>
      </c>
      <c r="AR6">
        <f t="shared" si="8"/>
        <v>0</v>
      </c>
      <c r="AS6">
        <f t="shared" si="9"/>
        <v>9796</v>
      </c>
      <c r="AT6">
        <f t="shared" si="10"/>
        <v>70204</v>
      </c>
      <c r="AU6">
        <f t="shared" si="4"/>
        <v>70204</v>
      </c>
      <c r="AV6">
        <f t="shared" si="11"/>
        <v>210612</v>
      </c>
      <c r="AW6" s="6">
        <f t="shared" si="12"/>
        <v>34362.700000000004</v>
      </c>
      <c r="AX6">
        <f t="shared" si="13"/>
        <v>11454.233333333335</v>
      </c>
      <c r="BA6">
        <f t="shared" si="14"/>
        <v>11454.233333333335</v>
      </c>
      <c r="BD6">
        <f t="shared" si="5"/>
        <v>0</v>
      </c>
      <c r="BE6" s="9">
        <f t="shared" si="15"/>
        <v>31.874883333333333</v>
      </c>
      <c r="BG6">
        <f t="shared" si="19"/>
        <v>31.874883333333333</v>
      </c>
      <c r="BH6" t="s">
        <v>127</v>
      </c>
      <c r="BI6" s="44">
        <v>10900</v>
      </c>
      <c r="BJ6" s="44">
        <v>20000</v>
      </c>
      <c r="BL6" t="s">
        <v>134</v>
      </c>
      <c r="BN6">
        <f t="shared" si="20"/>
        <v>9100</v>
      </c>
    </row>
    <row r="7" spans="1:66" x14ac:dyDescent="0.25">
      <c r="A7">
        <f t="shared" si="16"/>
        <v>5</v>
      </c>
      <c r="B7">
        <v>1</v>
      </c>
      <c r="C7">
        <f t="shared" si="17"/>
        <v>5</v>
      </c>
      <c r="D7" t="s">
        <v>156</v>
      </c>
      <c r="E7" t="s">
        <v>157</v>
      </c>
      <c r="F7">
        <v>0</v>
      </c>
      <c r="G7" t="s">
        <v>129</v>
      </c>
      <c r="H7" t="s">
        <v>130</v>
      </c>
      <c r="I7">
        <v>4</v>
      </c>
      <c r="J7">
        <f t="shared" si="18"/>
        <v>20000</v>
      </c>
      <c r="AD7">
        <f t="shared" si="0"/>
        <v>20000</v>
      </c>
      <c r="AF7">
        <f t="shared" si="1"/>
        <v>20000</v>
      </c>
      <c r="AG7">
        <f t="shared" si="2"/>
        <v>0</v>
      </c>
      <c r="AI7">
        <f t="shared" si="6"/>
        <v>5000</v>
      </c>
      <c r="AJ7">
        <f t="shared" si="3"/>
        <v>0</v>
      </c>
      <c r="AP7">
        <f t="shared" si="7"/>
        <v>0</v>
      </c>
      <c r="AR7">
        <f t="shared" si="8"/>
        <v>0</v>
      </c>
      <c r="AS7">
        <f t="shared" si="9"/>
        <v>5000</v>
      </c>
      <c r="AT7">
        <f t="shared" si="10"/>
        <v>15000</v>
      </c>
      <c r="AU7">
        <f t="shared" si="4"/>
        <v>15000</v>
      </c>
      <c r="AV7">
        <f t="shared" si="11"/>
        <v>45000</v>
      </c>
      <c r="AW7" s="6">
        <f t="shared" si="12"/>
        <v>1725</v>
      </c>
      <c r="AX7">
        <f t="shared" si="13"/>
        <v>575</v>
      </c>
      <c r="BA7">
        <f t="shared" si="14"/>
        <v>575</v>
      </c>
      <c r="BD7">
        <f t="shared" si="5"/>
        <v>0</v>
      </c>
      <c r="BE7" s="9">
        <f t="shared" si="15"/>
        <v>9.7125000000000004</v>
      </c>
      <c r="BG7">
        <f t="shared" si="19"/>
        <v>9.7125000000000004</v>
      </c>
      <c r="BH7" t="s">
        <v>127</v>
      </c>
      <c r="BI7" s="45"/>
      <c r="BJ7" s="44">
        <v>5000</v>
      </c>
      <c r="BL7" t="s">
        <v>152</v>
      </c>
      <c r="BN7">
        <f t="shared" si="20"/>
        <v>5000</v>
      </c>
    </row>
    <row r="8" spans="1:66" x14ac:dyDescent="0.25">
      <c r="A8">
        <f t="shared" si="16"/>
        <v>6</v>
      </c>
      <c r="B8">
        <v>1</v>
      </c>
      <c r="C8">
        <f t="shared" si="17"/>
        <v>6</v>
      </c>
      <c r="D8" t="s">
        <v>156</v>
      </c>
      <c r="E8" t="s">
        <v>157</v>
      </c>
      <c r="F8">
        <v>0</v>
      </c>
      <c r="G8" t="s">
        <v>129</v>
      </c>
      <c r="H8" t="s">
        <v>130</v>
      </c>
      <c r="I8" s="8">
        <v>3</v>
      </c>
      <c r="J8">
        <f t="shared" si="18"/>
        <v>15000</v>
      </c>
      <c r="AD8">
        <f t="shared" si="0"/>
        <v>15000</v>
      </c>
      <c r="AF8">
        <f t="shared" si="1"/>
        <v>15000</v>
      </c>
      <c r="AG8">
        <f t="shared" si="2"/>
        <v>0</v>
      </c>
      <c r="AI8">
        <f t="shared" si="6"/>
        <v>3750</v>
      </c>
      <c r="AJ8">
        <f t="shared" si="3"/>
        <v>0</v>
      </c>
      <c r="AP8">
        <f t="shared" si="7"/>
        <v>0</v>
      </c>
      <c r="AR8">
        <f t="shared" si="8"/>
        <v>0</v>
      </c>
      <c r="AS8">
        <f t="shared" si="9"/>
        <v>3750</v>
      </c>
      <c r="AT8">
        <f t="shared" si="10"/>
        <v>11250</v>
      </c>
      <c r="AU8">
        <f t="shared" si="4"/>
        <v>11250</v>
      </c>
      <c r="AV8">
        <f t="shared" si="11"/>
        <v>45000</v>
      </c>
      <c r="AW8" s="6">
        <f t="shared" si="12"/>
        <v>1725</v>
      </c>
      <c r="AX8">
        <f t="shared" si="13"/>
        <v>431.25</v>
      </c>
      <c r="BA8">
        <f t="shared" si="14"/>
        <v>431.25</v>
      </c>
      <c r="BD8">
        <f t="shared" si="5"/>
        <v>0</v>
      </c>
      <c r="BE8" s="9">
        <f t="shared" si="15"/>
        <v>7.2843749999999998</v>
      </c>
      <c r="BG8">
        <f t="shared" si="19"/>
        <v>7.2843749999999998</v>
      </c>
      <c r="BH8" t="s">
        <v>127</v>
      </c>
      <c r="BI8" s="45"/>
      <c r="BJ8" s="44">
        <v>5000</v>
      </c>
      <c r="BL8" t="s">
        <v>152</v>
      </c>
      <c r="BN8">
        <f t="shared" si="20"/>
        <v>5000</v>
      </c>
    </row>
    <row r="9" spans="1:66" x14ac:dyDescent="0.25">
      <c r="A9" s="7"/>
      <c r="B9" s="7"/>
      <c r="C9" s="7"/>
      <c r="D9" s="7"/>
      <c r="E9" s="7"/>
      <c r="F9" s="7"/>
      <c r="G9" s="7"/>
      <c r="H9" s="7"/>
      <c r="I9" s="7"/>
      <c r="J9" s="7">
        <f>SUM(J3:J8)</f>
        <v>166000</v>
      </c>
      <c r="K9" s="7">
        <f t="shared" ref="K9:BJ9" si="21">SUM(K3:K8)</f>
        <v>0</v>
      </c>
      <c r="L9" s="7">
        <f t="shared" si="21"/>
        <v>0</v>
      </c>
      <c r="M9" s="7">
        <f t="shared" si="21"/>
        <v>0</v>
      </c>
      <c r="N9" s="7">
        <f t="shared" si="21"/>
        <v>0</v>
      </c>
      <c r="O9" s="7">
        <f t="shared" si="21"/>
        <v>0</v>
      </c>
      <c r="P9" s="7">
        <f t="shared" si="21"/>
        <v>0</v>
      </c>
      <c r="Q9" s="7">
        <f t="shared" si="21"/>
        <v>0</v>
      </c>
      <c r="R9" s="7">
        <f t="shared" si="21"/>
        <v>0</v>
      </c>
      <c r="S9" s="7">
        <f t="shared" si="21"/>
        <v>0</v>
      </c>
      <c r="T9" s="7">
        <f t="shared" si="21"/>
        <v>0</v>
      </c>
      <c r="U9" s="7">
        <f t="shared" si="21"/>
        <v>0</v>
      </c>
      <c r="V9" s="7">
        <f t="shared" si="21"/>
        <v>0</v>
      </c>
      <c r="W9" s="7">
        <f t="shared" si="21"/>
        <v>0</v>
      </c>
      <c r="X9" s="7">
        <f t="shared" si="21"/>
        <v>0</v>
      </c>
      <c r="Y9" s="7">
        <f t="shared" si="21"/>
        <v>0</v>
      </c>
      <c r="Z9" s="7">
        <f t="shared" si="21"/>
        <v>0</v>
      </c>
      <c r="AA9" s="7">
        <f t="shared" si="21"/>
        <v>0</v>
      </c>
      <c r="AB9" s="7">
        <f t="shared" si="21"/>
        <v>0</v>
      </c>
      <c r="AC9" s="7">
        <f t="shared" si="21"/>
        <v>0</v>
      </c>
      <c r="AD9" s="7">
        <f t="shared" si="21"/>
        <v>166000</v>
      </c>
      <c r="AE9" s="7">
        <f t="shared" si="21"/>
        <v>0</v>
      </c>
      <c r="AF9" s="7">
        <f t="shared" si="21"/>
        <v>166000</v>
      </c>
      <c r="AG9" s="7">
        <f t="shared" si="21"/>
        <v>0</v>
      </c>
      <c r="AH9" s="7">
        <f t="shared" si="21"/>
        <v>0</v>
      </c>
      <c r="AI9" s="7">
        <f t="shared" si="21"/>
        <v>25000</v>
      </c>
      <c r="AJ9" s="7">
        <f t="shared" si="21"/>
        <v>9746</v>
      </c>
      <c r="AK9" s="7">
        <f t="shared" si="21"/>
        <v>0</v>
      </c>
      <c r="AL9" s="7">
        <f t="shared" si="21"/>
        <v>0</v>
      </c>
      <c r="AM9" s="7">
        <f t="shared" si="21"/>
        <v>0</v>
      </c>
      <c r="AN9" s="7">
        <f t="shared" si="21"/>
        <v>0</v>
      </c>
      <c r="AO9" s="7">
        <f t="shared" si="21"/>
        <v>0</v>
      </c>
      <c r="AP9" s="7">
        <f t="shared" si="21"/>
        <v>0</v>
      </c>
      <c r="AQ9" s="7">
        <f t="shared" si="21"/>
        <v>0</v>
      </c>
      <c r="AR9" s="7">
        <f t="shared" si="21"/>
        <v>0</v>
      </c>
      <c r="AS9" s="7">
        <f t="shared" si="21"/>
        <v>34746</v>
      </c>
      <c r="AT9" s="7">
        <f t="shared" si="21"/>
        <v>131254</v>
      </c>
      <c r="AU9" s="7">
        <f t="shared" si="21"/>
        <v>131254</v>
      </c>
      <c r="AV9" s="7">
        <f t="shared" si="21"/>
        <v>433812</v>
      </c>
      <c r="AW9" s="7">
        <f t="shared" si="21"/>
        <v>43377.700000000004</v>
      </c>
      <c r="AX9" s="7">
        <f t="shared" si="21"/>
        <v>14049.233333333335</v>
      </c>
      <c r="AY9" s="7">
        <f t="shared" si="21"/>
        <v>0</v>
      </c>
      <c r="AZ9" s="7">
        <f t="shared" si="21"/>
        <v>0</v>
      </c>
      <c r="BA9" s="7">
        <f t="shared" si="21"/>
        <v>14049.233333333335</v>
      </c>
      <c r="BB9" s="7">
        <f t="shared" si="21"/>
        <v>0</v>
      </c>
      <c r="BC9" s="7">
        <f t="shared" si="21"/>
        <v>0</v>
      </c>
      <c r="BD9" s="7">
        <f t="shared" si="21"/>
        <v>0</v>
      </c>
      <c r="BE9" s="7">
        <f t="shared" si="21"/>
        <v>71.102383333333336</v>
      </c>
      <c r="BF9" s="7">
        <f t="shared" si="21"/>
        <v>0</v>
      </c>
      <c r="BG9" s="7">
        <f t="shared" si="21"/>
        <v>71.102383333333336</v>
      </c>
      <c r="BH9" s="7">
        <f t="shared" si="21"/>
        <v>0</v>
      </c>
      <c r="BI9" s="7">
        <f t="shared" si="21"/>
        <v>25900</v>
      </c>
      <c r="BJ9" s="7">
        <f t="shared" si="21"/>
        <v>46500</v>
      </c>
      <c r="BK9" s="7">
        <f>SUM(BK3:BK8)</f>
        <v>0</v>
      </c>
      <c r="BL9" s="7"/>
      <c r="BM9" s="7"/>
      <c r="BN9" s="7"/>
    </row>
    <row r="10" spans="1:66" ht="15.75" thickBot="1" x14ac:dyDescent="0.3"/>
    <row r="11" spans="1:66" ht="15" customHeight="1" thickTop="1" x14ac:dyDescent="0.25">
      <c r="D11" s="57" t="s">
        <v>158</v>
      </c>
      <c r="E11" s="57" t="s">
        <v>159</v>
      </c>
      <c r="J11" s="7"/>
      <c r="AW11" s="47" t="s">
        <v>160</v>
      </c>
    </row>
    <row r="12" spans="1:66" ht="15" customHeight="1" x14ac:dyDescent="0.25">
      <c r="D12" s="58"/>
      <c r="E12" s="58"/>
      <c r="AW12" s="47"/>
      <c r="BB12" s="7"/>
    </row>
    <row r="13" spans="1:66" ht="15" customHeight="1" x14ac:dyDescent="0.25">
      <c r="D13" s="58"/>
      <c r="E13" s="58"/>
      <c r="AW13" s="47"/>
    </row>
    <row r="14" spans="1:66" ht="15" customHeight="1" x14ac:dyDescent="0.25">
      <c r="D14" s="58"/>
      <c r="E14" s="58"/>
      <c r="AW14" s="47"/>
    </row>
    <row r="15" spans="1:66" ht="15" customHeight="1" thickBot="1" x14ac:dyDescent="0.3"/>
    <row r="16" spans="1:66" ht="29.25" customHeight="1" thickTop="1" x14ac:dyDescent="0.25">
      <c r="AX16" s="48" t="s">
        <v>131</v>
      </c>
      <c r="AY16" s="49"/>
      <c r="AZ16" s="49"/>
      <c r="BA16" s="50"/>
    </row>
    <row r="17" spans="47:53" ht="15" customHeight="1" x14ac:dyDescent="0.25">
      <c r="AX17" s="51"/>
      <c r="AY17" s="52"/>
      <c r="AZ17" s="52"/>
      <c r="BA17" s="53"/>
    </row>
    <row r="18" spans="47:53" ht="15" customHeight="1" x14ac:dyDescent="0.25">
      <c r="AX18" s="51"/>
      <c r="AY18" s="52"/>
      <c r="AZ18" s="52"/>
      <c r="BA18" s="53"/>
    </row>
    <row r="19" spans="47:53" ht="15" customHeight="1" x14ac:dyDescent="0.25">
      <c r="AX19" s="51"/>
      <c r="AY19" s="52"/>
      <c r="AZ19" s="52"/>
      <c r="BA19" s="53"/>
    </row>
    <row r="20" spans="47:53" ht="18.75" customHeight="1" x14ac:dyDescent="0.25">
      <c r="AU20" s="42"/>
      <c r="AV20" s="42"/>
      <c r="AW20" s="42"/>
      <c r="AX20" s="51"/>
      <c r="AY20" s="52"/>
      <c r="AZ20" s="52"/>
      <c r="BA20" s="53"/>
    </row>
    <row r="21" spans="47:53" ht="15" customHeight="1" x14ac:dyDescent="0.25">
      <c r="AX21" s="51"/>
      <c r="AY21" s="52"/>
      <c r="AZ21" s="52"/>
      <c r="BA21" s="53"/>
    </row>
    <row r="22" spans="47:53" ht="19.5" thickBot="1" x14ac:dyDescent="0.3">
      <c r="AX22" s="54" t="s">
        <v>133</v>
      </c>
      <c r="AY22" s="55"/>
      <c r="AZ22" s="55"/>
      <c r="BA22" s="56"/>
    </row>
    <row r="23" spans="47:53" ht="15.75" thickTop="1" x14ac:dyDescent="0.25"/>
  </sheetData>
  <mergeCells count="5">
    <mergeCell ref="D11:D14"/>
    <mergeCell ref="E11:E14"/>
    <mergeCell ref="AW11:AW14"/>
    <mergeCell ref="AX16:BA21"/>
    <mergeCell ref="AX22:BA22"/>
  </mergeCells>
  <conditionalFormatting sqref="D15:D22 E11 D1:D11">
    <cfRule type="duplicateValues" dxfId="7" priority="2"/>
  </conditionalFormatting>
  <conditionalFormatting sqref="D15:D22 E11 D3:D11">
    <cfRule type="duplicateValues" dxfId="6" priority="4"/>
  </conditionalFormatting>
  <conditionalFormatting sqref="E3:E5">
    <cfRule type="duplicateValues" dxfId="5" priority="3"/>
  </conditionalFormatting>
  <conditionalFormatting sqref="E15:E22 E1:E10">
    <cfRule type="duplicateValues" dxfId="4" priority="1"/>
  </conditionalFormatting>
  <dataValidations count="21">
    <dataValidation allowBlank="1" showInputMessage="1" showErrorMessage="1" prompt="_x000a_المبالغ المدرجة يجب الا تتخطي عددين عشريين (1000.22)" sqref="J1" xr:uid="{ABADEBC7-CE16-4705-A0D1-9C97DD30F6C8}"/>
    <dataValidation allowBlank="1" showInputMessage="1" showErrorMessage="1" prompt="اجباري اختيار من قائمة منسدلة:_x000a_- مؤمن عليه_x000a_-غير مؤمن عليه" sqref="BL1" xr:uid="{75B30CF4-72A9-42F1-9E39-6BD79B1B8661}"/>
    <dataValidation allowBlank="1" showInputMessage="1" showErrorMessage="1" prompt="يُترك فارغاً كونه يُحسب بواسطة النظام_x000a_الا في حالة المعاملة الضريبية ٨ يكون ادخال يدوي" sqref="AW1" xr:uid="{BDDDD660-A7B9-4042-B154-0D611120E2B3}"/>
    <dataValidation type="list" allowBlank="1" showInputMessage="1" showErrorMessage="1" prompt="حقل اجباري_x000a_1 للعمالة الدائمة, 2  تحاسب بضريبة قطعية,3 للعمالة التي تتقاضى أكثر من 50%, 4 لذوي الاحتياجات الخاصة,5 عمالة أمراض مزمنة, 6  الشركات  ذات الطبيعة الخاصة,7- الشركات  ذات الطبيعة الخاصة  ومن ذوي الهمم_x000a_8- اجمالى متجمد مستحقات منصرفة  " sqref="B1" xr:uid="{5848B3AA-BD46-45EF-8E00-6A3B1A93AA63}">
      <formula1>"1,2,3,4,5,6,7,8"</formula1>
    </dataValidation>
    <dataValidation allowBlank="1" showInputMessage="1" showErrorMessage="1" prompt="حقل اجباري_x000a_ يجب ادخال الارقام من 1 حتى 6  الفتره الاولى ومن 1 حتى 4 الفتره الثانيه  ومن 1 حتى 2 الفتره الثالثه  ويقبل الكسور فيما عدا المعاملة الضريبية رقم (8 ) تقبل المدة صفر" sqref="I1" xr:uid="{B02ED5B7-FB79-4A3C-B420-E6675C05DD71}"/>
    <dataValidation allowBlank="1" showInputMessage="1" showErrorMessage="1" prompt="يترك الحقل فارغا" sqref="A1:A2" xr:uid="{8C93688D-B107-4F9C-B937-E09DBE36DB53}"/>
    <dataValidation allowBlank="1" showInputMessage="1" showErrorMessage="1" prompt="حقل اجباري_x000a_ويجب أن لا تزيد عن 12شهر أو أقل مع تنسيب الأيام بنسبة مئوية للشهر" sqref="I2" xr:uid="{B9A41A26-ABA9-4D4C-888A-62C185CA22CB}"/>
    <dataValidation allowBlank="1" showInputMessage="1" showErrorMessage="1" prompt="اجباري بعبارة قصيرة وتفيد المقصود منها_x000a_يجب ان لا يحتوي علي رموز (% - $ )_x000a__x000a_" sqref="H1:H2" xr:uid="{BC04C29D-CF1C-4A2E-BA4B-255121F3B647}"/>
    <dataValidation allowBlank="1" showInputMessage="1" showErrorMessage="1" prompt="حقل اجباري للأجانب ويترك فارغاً في حالة المصريين " sqref="F1:F2" xr:uid="{C402D8BE-6BDA-4C44-A40B-902338D32E52}"/>
    <dataValidation allowBlank="1" showInputMessage="1" showErrorMessage="1" prompt="حقل إجباري للمصريين ومطابق لبطاقة الرقم القومي ، وبصيغة Number _x000a_ويترك فارغاً في جالة الأجانب" sqref="E1:E2" xr:uid="{40892198-C1B6-46E1-AFAF-C8443E30FB63}"/>
    <dataValidation allowBlank="1" showInputMessage="1" showErrorMessage="1" prompt="اجباري للعمالة المؤمن عليهم ويترك فارغا لغير المؤمن عليهم  و بصيغة Number" sqref="D1:D2" xr:uid="{14E6123A-3F99-42BB-BC53-5209AF51616B}"/>
    <dataValidation allowBlank="1" showInputMessage="1" showErrorMessage="1" prompt="حقل اجباري_x000a_المبالغ المدرجة يجب الا تتخطي عددين عشريين (1000.22)" sqref="J2" xr:uid="{D96C3A03-E5C3-456E-BE3D-CD8E36EF5D7A}"/>
    <dataValidation allowBlank="1" showInputMessage="1" showErrorMessage="1" prompt="حقل اجباري_x000a_ويجب أن يكون رباعي وبدون ترك مسافة في الأسماء المركبة ومطابق لبطاقة الرقم القومي ولا يحتوي على رموز (%-$)" sqref="G1:G2" xr:uid="{AF4796AB-EB74-44FA-9658-320AAF779ADB}"/>
    <dataValidation allowBlank="1" showInputMessage="1" showErrorMessage="1" prompt="طبقاً للرقم المسجل به الموظف لدى الشركة " sqref="C1:C2" xr:uid="{D126D0BD-E13B-4417-9BEE-A1D0D34963FD}"/>
    <dataValidation allowBlank="1" showInputMessage="1" showErrorMessage="1" prompt="يُترك فارغاً كونه يُحسب بواسطة النظام" sqref="AD1:AF2 AI1:AI2 AP1:AP2 BD1:BD2 AX1:BA2 AW2 AS1:AV2" xr:uid="{2CDB0820-15C1-4A2A-BAEB-5D3018DE1072}"/>
    <dataValidation allowBlank="1" showInputMessage="1" showErrorMessage="1" prompt="حقل اختياري_x000a_المبالغ المدرجة يجب أن لا تتخطى الكسور بها عدد عشريين (8333.66)_x000a_ويترك فارغاً في حالة عدم وجود قيمة _x000a_" sqref="K1:AC2 AG1:AH2 AJ1:AO2 AQ1:AR2" xr:uid="{3CA890F8-111F-4FFB-86D0-FB6D98E02DE1}"/>
    <dataValidation allowBlank="1" showInputMessage="1" showErrorMessage="1" prompt="ادخال يدوي طبقاً لما تم استقطاعه من العاملين خلال الفترة الضريبية_x000a_يُترك فارغاً في حالة عدم وجود قيمة " sqref="BB1:BB2" xr:uid="{A94BA3BB-5A65-4E61-83EB-2B6F26FE1C0E}"/>
    <dataValidation allowBlank="1" showInputMessage="1" showErrorMessage="1" prompt="إدخال يدوي طبقاً لما تم توريده للمصلحة فعلياً خلال الفترة الضريبية _x000a_يُترك فارغاً في حالة عدم وجود قيمة " sqref="BC1:BC2 BF1:BF2" xr:uid="{9AB01820-E895-4E31-8AE3-394A70F8145C}"/>
    <dataValidation type="list" allowBlank="1" showInputMessage="1" showErrorMessage="1" prompt="حقل اجباري_x000a_1 العمالة الدائمة/المؤقتة_x000a_2 عمالة تحاسب بضريبة قطعية (نموذج 2 مرتبات)_x000a_3 عمالة منتدبة او معارة (نموذج 3 مرتبات)_x000a_4 للعمالة من ذوى الاحتياجات الخاصة (ذوي الهمم) ق ۱۰ لسنة ۲۰۱۸" sqref="B2" xr:uid="{8B2A8D93-42EC-4570-91FC-078FBFF285CC}">
      <formula1>"1,2,3,4"</formula1>
    </dataValidation>
    <dataValidation allowBlank="1" showInputMessage="1" showErrorMessage="1" prompt="يُترك فارغاً كونه يُحسب بواسطة النظام_x000a_" sqref="BG1:BG2" xr:uid="{79213B5B-C6AB-4C16-A038-2FC8F63B8FC5}"/>
    <dataValidation allowBlank="1" showInputMessage="1" showErrorMessage="1" prompt="إدخال يدوي طبقاً لما تم توريده للمصلحة فعلياً خلال الفترة الضريبية _x000a_يُترك فارغاً في حالة عدم وجود قيمة _x000a_" sqref="BE1:BE2" xr:uid="{50304710-4411-4747-A7E7-5E64C2E3D1C4}"/>
  </dataValidations>
  <hyperlinks>
    <hyperlink ref="AX22" r:id="rId1" xr:uid="{F8DB9525-B050-4C91-BE71-BF0262EC6FC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2C77F-6E3D-4D39-868D-A7F2F48198BF}">
  <dimension ref="A1:BN23"/>
  <sheetViews>
    <sheetView rightToLeft="1" topLeftCell="AZ1" workbookViewId="0">
      <selection activeCell="BH17" sqref="BH17"/>
    </sheetView>
  </sheetViews>
  <sheetFormatPr defaultColWidth="8.85546875" defaultRowHeight="15" x14ac:dyDescent="0.25"/>
  <cols>
    <col min="1" max="1" width="8.42578125" bestFit="1" customWidth="1"/>
    <col min="2" max="2" width="7.28515625" customWidth="1"/>
    <col min="3" max="3" width="9.42578125" bestFit="1" customWidth="1"/>
    <col min="4" max="4" width="8" customWidth="1"/>
    <col min="5" max="5" width="8.28515625" bestFit="1" customWidth="1"/>
    <col min="6" max="7" width="7" customWidth="1"/>
    <col min="8" max="8" width="8.28515625" bestFit="1" customWidth="1"/>
    <col min="9" max="9" width="8.7109375" bestFit="1" customWidth="1"/>
    <col min="10" max="10" width="11.5703125" bestFit="1" customWidth="1"/>
    <col min="11" max="11" width="18.7109375" customWidth="1"/>
    <col min="12" max="12" width="16.85546875" customWidth="1"/>
    <col min="13" max="13" width="10.7109375" customWidth="1"/>
    <col min="14" max="14" width="8.85546875" customWidth="1"/>
    <col min="15" max="15" width="9.28515625" customWidth="1"/>
    <col min="16" max="16" width="8.7109375" customWidth="1"/>
    <col min="17" max="17" width="12.85546875" customWidth="1"/>
    <col min="18" max="18" width="45" customWidth="1"/>
    <col min="19" max="19" width="15" customWidth="1"/>
    <col min="20" max="20" width="33.85546875" customWidth="1"/>
    <col min="21" max="21" width="34.85546875" customWidth="1"/>
    <col min="22" max="22" width="40.7109375" customWidth="1"/>
    <col min="23" max="23" width="9.85546875" customWidth="1"/>
    <col min="24" max="24" width="7.7109375" customWidth="1"/>
    <col min="25" max="25" width="42.85546875" customWidth="1"/>
    <col min="26" max="26" width="28.140625" customWidth="1"/>
    <col min="27" max="27" width="28.7109375" customWidth="1"/>
    <col min="28" max="28" width="25.42578125" customWidth="1"/>
    <col min="29" max="29" width="38" customWidth="1"/>
    <col min="30" max="30" width="13.7109375" bestFit="1" customWidth="1"/>
    <col min="31" max="31" width="24.7109375" customWidth="1"/>
    <col min="32" max="32" width="15.42578125" bestFit="1" customWidth="1"/>
    <col min="33" max="33" width="24.140625" customWidth="1"/>
    <col min="34" max="34" width="18.140625" customWidth="1"/>
    <col min="35" max="35" width="10.7109375" bestFit="1" customWidth="1"/>
    <col min="36" max="36" width="16.7109375" bestFit="1" customWidth="1"/>
    <col min="37" max="37" width="12.85546875" customWidth="1"/>
    <col min="38" max="38" width="48.7109375" customWidth="1"/>
    <col min="39" max="39" width="46.7109375" customWidth="1"/>
    <col min="40" max="40" width="30.85546875" customWidth="1"/>
    <col min="41" max="41" width="38.7109375" customWidth="1"/>
    <col min="42" max="42" width="21.140625" customWidth="1"/>
    <col min="43" max="43" width="14.7109375" customWidth="1"/>
    <col min="44" max="44" width="8.7109375" customWidth="1"/>
    <col min="45" max="45" width="13.85546875" bestFit="1" customWidth="1"/>
    <col min="46" max="48" width="11.5703125" bestFit="1" customWidth="1"/>
    <col min="49" max="49" width="28.7109375" customWidth="1"/>
    <col min="50" max="50" width="13" customWidth="1"/>
    <col min="51" max="51" width="21.5703125" customWidth="1"/>
    <col min="52" max="52" width="17" customWidth="1"/>
    <col min="53" max="53" width="14.28515625" customWidth="1"/>
    <col min="54" max="54" width="10.5703125" customWidth="1"/>
    <col min="55" max="55" width="7.28515625" customWidth="1"/>
    <col min="56" max="56" width="10.5703125" customWidth="1"/>
    <col min="57" max="57" width="19.7109375" customWidth="1"/>
    <col min="58" max="58" width="14.85546875" customWidth="1"/>
    <col min="59" max="59" width="16.42578125" customWidth="1"/>
    <col min="60" max="60" width="11.42578125" customWidth="1"/>
    <col min="61" max="61" width="15.28515625" bestFit="1" customWidth="1"/>
    <col min="62" max="62" width="11.28515625" bestFit="1" customWidth="1"/>
    <col min="63" max="63" width="14" customWidth="1"/>
    <col min="64" max="64" width="11.140625" bestFit="1" customWidth="1"/>
    <col min="65" max="65" width="10.5703125" customWidth="1"/>
    <col min="66" max="66" width="13.140625" customWidth="1"/>
  </cols>
  <sheetData>
    <row r="1" spans="1:66" ht="72" customHeight="1" thickBot="1" x14ac:dyDescent="0.3">
      <c r="A1" s="10" t="s">
        <v>0</v>
      </c>
      <c r="B1" s="10" t="s">
        <v>1</v>
      </c>
      <c r="C1" s="11" t="s">
        <v>2</v>
      </c>
      <c r="D1" s="12" t="s">
        <v>3</v>
      </c>
      <c r="E1" s="13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4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5" t="s">
        <v>16</v>
      </c>
      <c r="R1" s="15" t="s">
        <v>117</v>
      </c>
      <c r="S1" s="15" t="s">
        <v>118</v>
      </c>
      <c r="T1" s="15" t="s">
        <v>119</v>
      </c>
      <c r="U1" s="15" t="s">
        <v>120</v>
      </c>
      <c r="V1" s="15" t="s">
        <v>121</v>
      </c>
      <c r="W1" s="15" t="s">
        <v>17</v>
      </c>
      <c r="X1" s="15" t="s">
        <v>18</v>
      </c>
      <c r="Y1" s="15" t="s">
        <v>19</v>
      </c>
      <c r="Z1" s="15" t="s">
        <v>20</v>
      </c>
      <c r="AA1" s="15" t="s">
        <v>21</v>
      </c>
      <c r="AB1" s="15" t="s">
        <v>22</v>
      </c>
      <c r="AC1" s="15" t="s">
        <v>122</v>
      </c>
      <c r="AD1" s="16" t="s">
        <v>23</v>
      </c>
      <c r="AE1" s="16" t="s">
        <v>24</v>
      </c>
      <c r="AF1" s="16" t="s">
        <v>25</v>
      </c>
      <c r="AG1" s="15" t="s">
        <v>26</v>
      </c>
      <c r="AH1" s="15" t="s">
        <v>27</v>
      </c>
      <c r="AI1" s="16" t="s">
        <v>28</v>
      </c>
      <c r="AJ1" s="15" t="s">
        <v>29</v>
      </c>
      <c r="AK1" s="15" t="s">
        <v>30</v>
      </c>
      <c r="AL1" s="15" t="s">
        <v>31</v>
      </c>
      <c r="AM1" s="15" t="s">
        <v>32</v>
      </c>
      <c r="AN1" s="15" t="s">
        <v>33</v>
      </c>
      <c r="AO1" s="15" t="s">
        <v>34</v>
      </c>
      <c r="AP1" s="16" t="s">
        <v>35</v>
      </c>
      <c r="AQ1" s="15" t="s">
        <v>123</v>
      </c>
      <c r="AR1" s="15" t="s">
        <v>18</v>
      </c>
      <c r="AS1" s="16" t="s">
        <v>36</v>
      </c>
      <c r="AT1" s="16" t="s">
        <v>37</v>
      </c>
      <c r="AU1" s="16" t="s">
        <v>38</v>
      </c>
      <c r="AV1" s="16" t="s">
        <v>39</v>
      </c>
      <c r="AW1" s="16" t="s">
        <v>126</v>
      </c>
      <c r="AX1" s="16" t="s">
        <v>40</v>
      </c>
      <c r="AY1" s="16" t="s">
        <v>41</v>
      </c>
      <c r="AZ1" s="16" t="s">
        <v>42</v>
      </c>
      <c r="BA1" s="16" t="s">
        <v>43</v>
      </c>
      <c r="BB1" s="15" t="s">
        <v>44</v>
      </c>
      <c r="BC1" s="15" t="s">
        <v>45</v>
      </c>
      <c r="BD1" s="16" t="s">
        <v>46</v>
      </c>
      <c r="BE1" s="17" t="s">
        <v>47</v>
      </c>
      <c r="BF1" s="17" t="s">
        <v>48</v>
      </c>
      <c r="BG1" s="18" t="s">
        <v>49</v>
      </c>
      <c r="BH1" s="19" t="s">
        <v>50</v>
      </c>
      <c r="BI1" s="20" t="s">
        <v>51</v>
      </c>
      <c r="BJ1" s="20" t="s">
        <v>52</v>
      </c>
      <c r="BK1" s="20" t="s">
        <v>53</v>
      </c>
      <c r="BL1" s="19" t="s">
        <v>125</v>
      </c>
      <c r="BM1" s="21"/>
      <c r="BN1" s="21" t="s">
        <v>161</v>
      </c>
    </row>
    <row r="2" spans="1:66" hidden="1" x14ac:dyDescent="0.25">
      <c r="A2" s="1" t="s">
        <v>54</v>
      </c>
      <c r="B2" s="1" t="s">
        <v>55</v>
      </c>
      <c r="C2" s="1" t="s">
        <v>56</v>
      </c>
      <c r="D2" s="2" t="s">
        <v>57</v>
      </c>
      <c r="E2" s="2" t="s">
        <v>58</v>
      </c>
      <c r="F2" s="1" t="s">
        <v>59</v>
      </c>
      <c r="G2" s="1" t="s">
        <v>60</v>
      </c>
      <c r="H2" s="1" t="s">
        <v>61</v>
      </c>
      <c r="I2" s="1" t="s">
        <v>62</v>
      </c>
      <c r="J2" s="3" t="s">
        <v>63</v>
      </c>
      <c r="K2" s="3" t="s">
        <v>64</v>
      </c>
      <c r="L2" s="3" t="s">
        <v>65</v>
      </c>
      <c r="M2" s="3" t="s">
        <v>66</v>
      </c>
      <c r="N2" s="3" t="s">
        <v>67</v>
      </c>
      <c r="O2" s="3" t="s">
        <v>68</v>
      </c>
      <c r="P2" s="3" t="s">
        <v>69</v>
      </c>
      <c r="Q2" s="3" t="s">
        <v>70</v>
      </c>
      <c r="R2" s="3" t="s">
        <v>71</v>
      </c>
      <c r="S2" s="3" t="s">
        <v>72</v>
      </c>
      <c r="T2" s="3" t="s">
        <v>73</v>
      </c>
      <c r="U2" s="3" t="s">
        <v>74</v>
      </c>
      <c r="V2" s="3" t="s">
        <v>75</v>
      </c>
      <c r="W2" s="3" t="s">
        <v>76</v>
      </c>
      <c r="X2" s="3" t="s">
        <v>77</v>
      </c>
      <c r="Y2" s="3" t="s">
        <v>78</v>
      </c>
      <c r="Z2" s="3" t="s">
        <v>79</v>
      </c>
      <c r="AA2" s="3" t="s">
        <v>80</v>
      </c>
      <c r="AB2" s="3" t="s">
        <v>81</v>
      </c>
      <c r="AC2" s="3" t="s">
        <v>82</v>
      </c>
      <c r="AD2" s="3" t="s">
        <v>83</v>
      </c>
      <c r="AE2" s="3" t="s">
        <v>84</v>
      </c>
      <c r="AF2" s="3" t="s">
        <v>85</v>
      </c>
      <c r="AG2" s="3" t="s">
        <v>86</v>
      </c>
      <c r="AH2" s="3" t="s">
        <v>87</v>
      </c>
      <c r="AI2" s="3" t="s">
        <v>88</v>
      </c>
      <c r="AJ2" s="3" t="s">
        <v>89</v>
      </c>
      <c r="AK2" s="3" t="s">
        <v>90</v>
      </c>
      <c r="AL2" s="3" t="s">
        <v>91</v>
      </c>
      <c r="AM2" s="3" t="s">
        <v>92</v>
      </c>
      <c r="AN2" s="3" t="s">
        <v>93</v>
      </c>
      <c r="AO2" s="3" t="s">
        <v>94</v>
      </c>
      <c r="AP2" s="3" t="s">
        <v>95</v>
      </c>
      <c r="AQ2" s="3" t="s">
        <v>96</v>
      </c>
      <c r="AR2" s="3" t="s">
        <v>97</v>
      </c>
      <c r="AS2" s="3" t="s">
        <v>98</v>
      </c>
      <c r="AT2" s="3" t="s">
        <v>99</v>
      </c>
      <c r="AU2" s="3" t="s">
        <v>100</v>
      </c>
      <c r="AV2" s="3" t="s">
        <v>101</v>
      </c>
      <c r="AW2" s="3" t="s">
        <v>102</v>
      </c>
      <c r="AX2" s="3" t="s">
        <v>103</v>
      </c>
      <c r="AY2" s="3" t="s">
        <v>104</v>
      </c>
      <c r="AZ2" s="3" t="s">
        <v>105</v>
      </c>
      <c r="BA2" s="3" t="s">
        <v>106</v>
      </c>
      <c r="BB2" s="3" t="s">
        <v>107</v>
      </c>
      <c r="BC2" s="3" t="s">
        <v>108</v>
      </c>
      <c r="BD2" s="3" t="s">
        <v>109</v>
      </c>
      <c r="BE2" s="1" t="s">
        <v>110</v>
      </c>
      <c r="BF2" s="1" t="s">
        <v>111</v>
      </c>
      <c r="BG2" s="1" t="s">
        <v>112</v>
      </c>
      <c r="BH2" s="4" t="s">
        <v>113</v>
      </c>
      <c r="BI2" s="5" t="s">
        <v>114</v>
      </c>
      <c r="BJ2" s="4" t="s">
        <v>115</v>
      </c>
      <c r="BK2" s="4" t="s">
        <v>116</v>
      </c>
      <c r="BL2" s="4" t="s">
        <v>124</v>
      </c>
    </row>
    <row r="3" spans="1:66" x14ac:dyDescent="0.25">
      <c r="A3">
        <v>1</v>
      </c>
      <c r="B3">
        <v>1</v>
      </c>
      <c r="C3">
        <v>1</v>
      </c>
      <c r="D3" t="s">
        <v>128</v>
      </c>
      <c r="E3" t="s">
        <v>157</v>
      </c>
      <c r="F3">
        <v>0</v>
      </c>
      <c r="G3" t="s">
        <v>129</v>
      </c>
      <c r="H3" t="s">
        <v>130</v>
      </c>
      <c r="I3" s="8">
        <v>1</v>
      </c>
      <c r="J3">
        <f>+BJ3*I3</f>
        <v>5000</v>
      </c>
      <c r="AD3">
        <f t="shared" ref="AD3:AD8" si="0">SUM(J3:AC3)</f>
        <v>5000</v>
      </c>
      <c r="AF3">
        <f t="shared" ref="AF3:AF8" si="1">+AD3+AE3</f>
        <v>5000</v>
      </c>
      <c r="AG3">
        <f t="shared" ref="AG3:AG8" si="2">+K3</f>
        <v>0</v>
      </c>
      <c r="AI3">
        <f>15000/12*I3</f>
        <v>1250</v>
      </c>
      <c r="AJ3">
        <f t="shared" ref="AJ3:AJ8" si="3">BI3*0.11*I3</f>
        <v>550</v>
      </c>
      <c r="AP3">
        <f>SUM(AL3:AO3)</f>
        <v>0</v>
      </c>
      <c r="AR3">
        <f>+X3</f>
        <v>0</v>
      </c>
      <c r="AS3">
        <f>AG3+AH3+AI3+AJ3+AK3+AP3+AQ3+AR3</f>
        <v>1800</v>
      </c>
      <c r="AT3">
        <f>+AF3-AS3</f>
        <v>3200</v>
      </c>
      <c r="AU3">
        <f t="shared" ref="AU3:AU8" si="4">AT3</f>
        <v>3200</v>
      </c>
      <c r="AV3">
        <f>AU3/I3*12</f>
        <v>38400</v>
      </c>
      <c r="AW3" s="6">
        <f>IF(AV3&lt;=30000,0,IF(AV3&lt;=45000,(AV3*10%)-3000,IF(AV3&lt;=60000,(AV3*15%)-5250,IF(AV3&lt;=200000,(AV3*20%)-8250,IF(AV3&lt;=400000,(AV3*22.5%)-13250,IF(AV3&lt;=600000,(AV3*25%)-23250,IF(AV3&lt;=700000,(AV3*25%)-20250,IF(AV3&lt;=800000,(AV3*25%)-18000,IF(AV3&lt;=900000,(AV3*25%)-15000,IF(AV3&lt;=1200000,(AV3*25%)-10000,IF(AV3&gt;1200000,(AV3*27.5%)-30000,"000")))))))))))</f>
        <v>840</v>
      </c>
      <c r="AX3">
        <f>AW3/12*I3</f>
        <v>70</v>
      </c>
      <c r="BA3">
        <f>SUM(AX3:AZ3)</f>
        <v>70</v>
      </c>
      <c r="BD3">
        <f t="shared" ref="BD3:BD8" si="5">BB3-BC3</f>
        <v>0</v>
      </c>
      <c r="BE3" s="9">
        <f>(+AF3-AJ3-AQ3-AX3)*5/10000</f>
        <v>2.19</v>
      </c>
      <c r="BG3">
        <f>+BE3-BF3</f>
        <v>2.19</v>
      </c>
      <c r="BH3" t="s">
        <v>127</v>
      </c>
      <c r="BI3" s="44">
        <v>5000</v>
      </c>
      <c r="BJ3" s="44">
        <v>5000</v>
      </c>
      <c r="BL3" t="s">
        <v>134</v>
      </c>
      <c r="BN3">
        <f>+BJ3-BI3</f>
        <v>0</v>
      </c>
    </row>
    <row r="4" spans="1:66" x14ac:dyDescent="0.25">
      <c r="A4">
        <f>+A3+1</f>
        <v>2</v>
      </c>
      <c r="B4">
        <v>1</v>
      </c>
      <c r="C4">
        <f>+C3+1</f>
        <v>2</v>
      </c>
      <c r="D4" t="s">
        <v>163</v>
      </c>
      <c r="E4" t="s">
        <v>164</v>
      </c>
      <c r="F4">
        <v>0</v>
      </c>
      <c r="G4" t="s">
        <v>129</v>
      </c>
      <c r="H4" t="s">
        <v>130</v>
      </c>
      <c r="I4">
        <v>2</v>
      </c>
      <c r="J4">
        <f>+BJ4*I4</f>
        <v>10000</v>
      </c>
      <c r="AD4">
        <f t="shared" si="0"/>
        <v>10000</v>
      </c>
      <c r="AF4">
        <f t="shared" si="1"/>
        <v>10000</v>
      </c>
      <c r="AG4">
        <f t="shared" si="2"/>
        <v>0</v>
      </c>
      <c r="AI4">
        <f t="shared" ref="AI4:AI8" si="6">15000/12*I4</f>
        <v>2500</v>
      </c>
      <c r="AJ4">
        <f t="shared" si="3"/>
        <v>1100</v>
      </c>
      <c r="AP4">
        <f t="shared" ref="AP4:AP8" si="7">SUM(AL4:AO4)</f>
        <v>0</v>
      </c>
      <c r="AR4">
        <f t="shared" ref="AR4:AR8" si="8">+X4</f>
        <v>0</v>
      </c>
      <c r="AS4">
        <f t="shared" ref="AS4:AS8" si="9">AG4+AH4+AI4+AJ4+AK4+AP4+AQ4+AR4</f>
        <v>3600</v>
      </c>
      <c r="AT4">
        <f t="shared" ref="AT4:AT8" si="10">+AF4-AS4</f>
        <v>6400</v>
      </c>
      <c r="AU4">
        <f t="shared" si="4"/>
        <v>6400</v>
      </c>
      <c r="AV4">
        <f t="shared" ref="AV4:AV8" si="11">AU4/I4*12</f>
        <v>38400</v>
      </c>
      <c r="AW4" s="6">
        <f t="shared" ref="AW4:AW8" si="12">IF(AV4&lt;=30000,0,IF(AV4&lt;=45000,(AV4*10%)-3000,IF(AV4&lt;=60000,(AV4*15%)-5250,IF(AV4&lt;=200000,(AV4*20%)-8250,IF(AV4&lt;=400000,(AV4*22.5%)-13250,IF(AV4&lt;=600000,(AV4*25%)-23250,IF(AV4&lt;=700000,(AV4*25%)-20250,IF(AV4&lt;=800000,(AV4*25%)-18000,IF(AV4&lt;=900000,(AV4*25%)-15000,IF(AV4&lt;=1200000,(AV4*25%)-10000,IF(AV4&gt;1200000,(AV4*27.5%)-30000,"000")))))))))))</f>
        <v>840</v>
      </c>
      <c r="AX4">
        <f t="shared" ref="AX4:AX8" si="13">AW4/12*I4</f>
        <v>140</v>
      </c>
      <c r="BA4">
        <f t="shared" ref="BA4:BA8" si="14">SUM(AX4:AZ4)</f>
        <v>140</v>
      </c>
      <c r="BD4">
        <f t="shared" si="5"/>
        <v>0</v>
      </c>
      <c r="BE4" s="9">
        <f t="shared" ref="BE4:BE8" si="15">(+AF4-AJ4-AQ4-AX4)*5/10000</f>
        <v>4.38</v>
      </c>
      <c r="BG4">
        <f>+BE4-BF4</f>
        <v>4.38</v>
      </c>
      <c r="BH4" t="s">
        <v>127</v>
      </c>
      <c r="BI4" s="44">
        <v>5000</v>
      </c>
      <c r="BJ4" s="44">
        <v>5000</v>
      </c>
      <c r="BL4" t="s">
        <v>134</v>
      </c>
      <c r="BN4">
        <f>+BJ4-BI4</f>
        <v>0</v>
      </c>
    </row>
    <row r="5" spans="1:66" x14ac:dyDescent="0.25">
      <c r="A5">
        <f t="shared" ref="A5:A8" si="16">+A4+1</f>
        <v>3</v>
      </c>
      <c r="B5">
        <v>1</v>
      </c>
      <c r="C5">
        <f t="shared" ref="C5:C8" si="17">+C4+1</f>
        <v>3</v>
      </c>
      <c r="D5" t="s">
        <v>155</v>
      </c>
      <c r="E5" t="s">
        <v>153</v>
      </c>
      <c r="F5">
        <v>0</v>
      </c>
      <c r="G5" t="s">
        <v>129</v>
      </c>
      <c r="H5" t="s">
        <v>130</v>
      </c>
      <c r="I5">
        <v>2</v>
      </c>
      <c r="J5">
        <f t="shared" ref="J5:J8" si="18">+BJ5*I5</f>
        <v>13000</v>
      </c>
      <c r="AD5">
        <f t="shared" si="0"/>
        <v>13000</v>
      </c>
      <c r="AF5">
        <f t="shared" si="1"/>
        <v>13000</v>
      </c>
      <c r="AG5">
        <f t="shared" si="2"/>
        <v>0</v>
      </c>
      <c r="AI5">
        <f t="shared" si="6"/>
        <v>2500</v>
      </c>
      <c r="AJ5">
        <f t="shared" si="3"/>
        <v>1100</v>
      </c>
      <c r="AP5">
        <f t="shared" si="7"/>
        <v>0</v>
      </c>
      <c r="AR5">
        <f t="shared" si="8"/>
        <v>0</v>
      </c>
      <c r="AS5">
        <f t="shared" si="9"/>
        <v>3600</v>
      </c>
      <c r="AT5">
        <f t="shared" si="10"/>
        <v>9400</v>
      </c>
      <c r="AU5">
        <f t="shared" si="4"/>
        <v>9400</v>
      </c>
      <c r="AV5">
        <f t="shared" si="11"/>
        <v>56400</v>
      </c>
      <c r="AW5" s="6">
        <f t="shared" si="12"/>
        <v>3210</v>
      </c>
      <c r="AX5">
        <f t="shared" si="13"/>
        <v>535</v>
      </c>
      <c r="BA5">
        <f t="shared" si="14"/>
        <v>535</v>
      </c>
      <c r="BD5">
        <f t="shared" si="5"/>
        <v>0</v>
      </c>
      <c r="BE5" s="9">
        <f t="shared" si="15"/>
        <v>5.6825000000000001</v>
      </c>
      <c r="BG5">
        <f t="shared" ref="BG5:BG8" si="19">+BE5-BF5</f>
        <v>5.6825000000000001</v>
      </c>
      <c r="BH5" t="s">
        <v>127</v>
      </c>
      <c r="BI5" s="44">
        <v>5000</v>
      </c>
      <c r="BJ5" s="44">
        <v>6500</v>
      </c>
      <c r="BL5" t="s">
        <v>134</v>
      </c>
      <c r="BN5">
        <f t="shared" ref="BN5:BN8" si="20">+BJ5-BI5</f>
        <v>1500</v>
      </c>
    </row>
    <row r="6" spans="1:66" x14ac:dyDescent="0.25">
      <c r="A6">
        <f t="shared" si="16"/>
        <v>4</v>
      </c>
      <c r="B6">
        <v>1</v>
      </c>
      <c r="C6">
        <f t="shared" si="17"/>
        <v>4</v>
      </c>
      <c r="D6" t="s">
        <v>128</v>
      </c>
      <c r="E6" t="s">
        <v>154</v>
      </c>
      <c r="F6">
        <v>0</v>
      </c>
      <c r="G6" t="s">
        <v>129</v>
      </c>
      <c r="H6" t="s">
        <v>130</v>
      </c>
      <c r="I6">
        <v>2</v>
      </c>
      <c r="J6">
        <f t="shared" si="18"/>
        <v>40000</v>
      </c>
      <c r="AD6">
        <f t="shared" si="0"/>
        <v>40000</v>
      </c>
      <c r="AF6">
        <f t="shared" si="1"/>
        <v>40000</v>
      </c>
      <c r="AG6">
        <f t="shared" si="2"/>
        <v>0</v>
      </c>
      <c r="AI6">
        <f t="shared" si="6"/>
        <v>2500</v>
      </c>
      <c r="AJ6">
        <f t="shared" si="3"/>
        <v>2398</v>
      </c>
      <c r="AP6">
        <f t="shared" si="7"/>
        <v>0</v>
      </c>
      <c r="AR6">
        <f t="shared" si="8"/>
        <v>0</v>
      </c>
      <c r="AS6">
        <f t="shared" si="9"/>
        <v>4898</v>
      </c>
      <c r="AT6">
        <f t="shared" si="10"/>
        <v>35102</v>
      </c>
      <c r="AU6">
        <f t="shared" si="4"/>
        <v>35102</v>
      </c>
      <c r="AV6">
        <f t="shared" si="11"/>
        <v>210612</v>
      </c>
      <c r="AW6" s="6">
        <f t="shared" si="12"/>
        <v>34137.700000000004</v>
      </c>
      <c r="AX6">
        <f t="shared" si="13"/>
        <v>5689.6166666666677</v>
      </c>
      <c r="BA6">
        <f t="shared" si="14"/>
        <v>5689.6166666666677</v>
      </c>
      <c r="BD6">
        <f t="shared" si="5"/>
        <v>0</v>
      </c>
      <c r="BE6" s="9">
        <f t="shared" si="15"/>
        <v>15.956191666666665</v>
      </c>
      <c r="BG6">
        <f t="shared" si="19"/>
        <v>15.956191666666665</v>
      </c>
      <c r="BH6" t="s">
        <v>127</v>
      </c>
      <c r="BI6" s="44">
        <v>10900</v>
      </c>
      <c r="BJ6" s="44">
        <v>20000</v>
      </c>
      <c r="BL6" t="s">
        <v>134</v>
      </c>
      <c r="BN6">
        <f t="shared" si="20"/>
        <v>9100</v>
      </c>
    </row>
    <row r="7" spans="1:66" x14ac:dyDescent="0.25">
      <c r="A7">
        <f t="shared" si="16"/>
        <v>5</v>
      </c>
      <c r="B7">
        <v>1</v>
      </c>
      <c r="C7">
        <f t="shared" si="17"/>
        <v>5</v>
      </c>
      <c r="D7" t="s">
        <v>156</v>
      </c>
      <c r="E7" t="s">
        <v>157</v>
      </c>
      <c r="F7">
        <v>0</v>
      </c>
      <c r="G7" t="s">
        <v>129</v>
      </c>
      <c r="H7" t="s">
        <v>130</v>
      </c>
      <c r="I7">
        <v>2</v>
      </c>
      <c r="J7">
        <f t="shared" si="18"/>
        <v>10000</v>
      </c>
      <c r="AD7">
        <f t="shared" si="0"/>
        <v>10000</v>
      </c>
      <c r="AF7">
        <f t="shared" si="1"/>
        <v>10000</v>
      </c>
      <c r="AG7">
        <f t="shared" si="2"/>
        <v>0</v>
      </c>
      <c r="AI7">
        <f t="shared" si="6"/>
        <v>2500</v>
      </c>
      <c r="AJ7">
        <f t="shared" si="3"/>
        <v>0</v>
      </c>
      <c r="AP7">
        <f t="shared" si="7"/>
        <v>0</v>
      </c>
      <c r="AR7">
        <f t="shared" si="8"/>
        <v>0</v>
      </c>
      <c r="AS7">
        <f t="shared" si="9"/>
        <v>2500</v>
      </c>
      <c r="AT7">
        <f t="shared" si="10"/>
        <v>7500</v>
      </c>
      <c r="AU7">
        <f t="shared" si="4"/>
        <v>7500</v>
      </c>
      <c r="AV7">
        <f t="shared" si="11"/>
        <v>45000</v>
      </c>
      <c r="AW7" s="6">
        <f t="shared" si="12"/>
        <v>1500</v>
      </c>
      <c r="AX7">
        <f t="shared" si="13"/>
        <v>250</v>
      </c>
      <c r="BA7">
        <f t="shared" si="14"/>
        <v>250</v>
      </c>
      <c r="BD7">
        <f t="shared" si="5"/>
        <v>0</v>
      </c>
      <c r="BE7" s="9">
        <f t="shared" si="15"/>
        <v>4.875</v>
      </c>
      <c r="BG7">
        <f t="shared" si="19"/>
        <v>4.875</v>
      </c>
      <c r="BH7" t="s">
        <v>127</v>
      </c>
      <c r="BI7" s="45"/>
      <c r="BJ7" s="44">
        <v>5000</v>
      </c>
      <c r="BL7" t="s">
        <v>152</v>
      </c>
      <c r="BN7">
        <f t="shared" si="20"/>
        <v>5000</v>
      </c>
    </row>
    <row r="8" spans="1:66" x14ac:dyDescent="0.25">
      <c r="A8">
        <f t="shared" si="16"/>
        <v>6</v>
      </c>
      <c r="B8">
        <v>1</v>
      </c>
      <c r="C8">
        <f t="shared" si="17"/>
        <v>6</v>
      </c>
      <c r="D8" t="s">
        <v>156</v>
      </c>
      <c r="E8" t="s">
        <v>157</v>
      </c>
      <c r="F8">
        <v>0</v>
      </c>
      <c r="G8" t="s">
        <v>129</v>
      </c>
      <c r="H8" t="s">
        <v>130</v>
      </c>
      <c r="I8" s="8">
        <v>1</v>
      </c>
      <c r="J8">
        <f t="shared" si="18"/>
        <v>5000</v>
      </c>
      <c r="AD8">
        <f t="shared" si="0"/>
        <v>5000</v>
      </c>
      <c r="AF8">
        <f t="shared" si="1"/>
        <v>5000</v>
      </c>
      <c r="AG8">
        <f t="shared" si="2"/>
        <v>0</v>
      </c>
      <c r="AI8">
        <f t="shared" si="6"/>
        <v>1250</v>
      </c>
      <c r="AJ8">
        <f t="shared" si="3"/>
        <v>0</v>
      </c>
      <c r="AP8">
        <f t="shared" si="7"/>
        <v>0</v>
      </c>
      <c r="AR8">
        <f t="shared" si="8"/>
        <v>0</v>
      </c>
      <c r="AS8">
        <f t="shared" si="9"/>
        <v>1250</v>
      </c>
      <c r="AT8">
        <f t="shared" si="10"/>
        <v>3750</v>
      </c>
      <c r="AU8">
        <f t="shared" si="4"/>
        <v>3750</v>
      </c>
      <c r="AV8">
        <f t="shared" si="11"/>
        <v>45000</v>
      </c>
      <c r="AW8" s="6">
        <f t="shared" si="12"/>
        <v>1500</v>
      </c>
      <c r="AX8">
        <f t="shared" si="13"/>
        <v>125</v>
      </c>
      <c r="BA8">
        <f t="shared" si="14"/>
        <v>125</v>
      </c>
      <c r="BD8">
        <f t="shared" si="5"/>
        <v>0</v>
      </c>
      <c r="BE8" s="9">
        <f t="shared" si="15"/>
        <v>2.4375</v>
      </c>
      <c r="BG8">
        <f t="shared" si="19"/>
        <v>2.4375</v>
      </c>
      <c r="BH8" t="s">
        <v>127</v>
      </c>
      <c r="BI8" s="45"/>
      <c r="BJ8" s="44">
        <v>5000</v>
      </c>
      <c r="BL8" t="s">
        <v>152</v>
      </c>
      <c r="BN8">
        <f t="shared" si="20"/>
        <v>5000</v>
      </c>
    </row>
    <row r="9" spans="1:66" x14ac:dyDescent="0.25">
      <c r="A9" s="7"/>
      <c r="B9" s="7"/>
      <c r="C9" s="7"/>
      <c r="D9" s="7"/>
      <c r="E9" s="7"/>
      <c r="F9" s="7"/>
      <c r="G9" s="7"/>
      <c r="H9" s="7"/>
      <c r="I9" s="7"/>
      <c r="J9" s="7">
        <f>SUM(J3:J8)</f>
        <v>83000</v>
      </c>
      <c r="K9" s="7">
        <f t="shared" ref="K9:BJ9" si="21">SUM(K3:K8)</f>
        <v>0</v>
      </c>
      <c r="L9" s="7">
        <f t="shared" si="21"/>
        <v>0</v>
      </c>
      <c r="M9" s="7">
        <f t="shared" si="21"/>
        <v>0</v>
      </c>
      <c r="N9" s="7">
        <f t="shared" si="21"/>
        <v>0</v>
      </c>
      <c r="O9" s="7">
        <f t="shared" si="21"/>
        <v>0</v>
      </c>
      <c r="P9" s="7">
        <f t="shared" si="21"/>
        <v>0</v>
      </c>
      <c r="Q9" s="7">
        <f t="shared" si="21"/>
        <v>0</v>
      </c>
      <c r="R9" s="7">
        <f t="shared" si="21"/>
        <v>0</v>
      </c>
      <c r="S9" s="7">
        <f t="shared" si="21"/>
        <v>0</v>
      </c>
      <c r="T9" s="7">
        <f t="shared" si="21"/>
        <v>0</v>
      </c>
      <c r="U9" s="7">
        <f t="shared" si="21"/>
        <v>0</v>
      </c>
      <c r="V9" s="7">
        <f t="shared" si="21"/>
        <v>0</v>
      </c>
      <c r="W9" s="7">
        <f t="shared" si="21"/>
        <v>0</v>
      </c>
      <c r="X9" s="7">
        <f t="shared" si="21"/>
        <v>0</v>
      </c>
      <c r="Y9" s="7">
        <f t="shared" si="21"/>
        <v>0</v>
      </c>
      <c r="Z9" s="7">
        <f t="shared" si="21"/>
        <v>0</v>
      </c>
      <c r="AA9" s="7">
        <f t="shared" si="21"/>
        <v>0</v>
      </c>
      <c r="AB9" s="7">
        <f t="shared" si="21"/>
        <v>0</v>
      </c>
      <c r="AC9" s="7">
        <f t="shared" si="21"/>
        <v>0</v>
      </c>
      <c r="AD9" s="7">
        <f t="shared" si="21"/>
        <v>83000</v>
      </c>
      <c r="AE9" s="7">
        <f t="shared" si="21"/>
        <v>0</v>
      </c>
      <c r="AF9" s="7">
        <f t="shared" si="21"/>
        <v>83000</v>
      </c>
      <c r="AG9" s="7">
        <f t="shared" si="21"/>
        <v>0</v>
      </c>
      <c r="AH9" s="7">
        <f t="shared" si="21"/>
        <v>0</v>
      </c>
      <c r="AI9" s="7">
        <f t="shared" si="21"/>
        <v>12500</v>
      </c>
      <c r="AJ9" s="7">
        <f t="shared" si="21"/>
        <v>5148</v>
      </c>
      <c r="AK9" s="7">
        <f t="shared" si="21"/>
        <v>0</v>
      </c>
      <c r="AL9" s="7">
        <f t="shared" si="21"/>
        <v>0</v>
      </c>
      <c r="AM9" s="7">
        <f t="shared" si="21"/>
        <v>0</v>
      </c>
      <c r="AN9" s="7">
        <f t="shared" si="21"/>
        <v>0</v>
      </c>
      <c r="AO9" s="7">
        <f t="shared" si="21"/>
        <v>0</v>
      </c>
      <c r="AP9" s="7">
        <f t="shared" si="21"/>
        <v>0</v>
      </c>
      <c r="AQ9" s="7">
        <f t="shared" si="21"/>
        <v>0</v>
      </c>
      <c r="AR9" s="7">
        <f t="shared" si="21"/>
        <v>0</v>
      </c>
      <c r="AS9" s="7">
        <f t="shared" si="21"/>
        <v>17648</v>
      </c>
      <c r="AT9" s="7">
        <f t="shared" si="21"/>
        <v>65352</v>
      </c>
      <c r="AU9" s="7">
        <f t="shared" si="21"/>
        <v>65352</v>
      </c>
      <c r="AV9" s="7">
        <f t="shared" si="21"/>
        <v>433812</v>
      </c>
      <c r="AW9" s="7">
        <f t="shared" si="21"/>
        <v>42027.700000000004</v>
      </c>
      <c r="AX9" s="7">
        <f t="shared" si="21"/>
        <v>6809.6166666666677</v>
      </c>
      <c r="AY9" s="7">
        <f t="shared" si="21"/>
        <v>0</v>
      </c>
      <c r="AZ9" s="7">
        <f t="shared" si="21"/>
        <v>0</v>
      </c>
      <c r="BA9" s="7">
        <f t="shared" si="21"/>
        <v>6809.6166666666677</v>
      </c>
      <c r="BB9" s="7">
        <f t="shared" si="21"/>
        <v>0</v>
      </c>
      <c r="BC9" s="7">
        <f t="shared" si="21"/>
        <v>0</v>
      </c>
      <c r="BD9" s="7">
        <f t="shared" si="21"/>
        <v>0</v>
      </c>
      <c r="BE9" s="7">
        <f t="shared" si="21"/>
        <v>35.521191666666667</v>
      </c>
      <c r="BF9" s="7">
        <f t="shared" si="21"/>
        <v>0</v>
      </c>
      <c r="BG9" s="7">
        <f t="shared" si="21"/>
        <v>35.521191666666667</v>
      </c>
      <c r="BH9" s="7">
        <f t="shared" si="21"/>
        <v>0</v>
      </c>
      <c r="BI9" s="7">
        <f t="shared" si="21"/>
        <v>25900</v>
      </c>
      <c r="BJ9" s="7">
        <f t="shared" si="21"/>
        <v>46500</v>
      </c>
      <c r="BK9" s="7">
        <f>SUM(BK3:BK8)</f>
        <v>0</v>
      </c>
      <c r="BL9" s="7"/>
      <c r="BM9" s="7"/>
      <c r="BN9" s="7"/>
    </row>
    <row r="10" spans="1:66" ht="15.75" thickBot="1" x14ac:dyDescent="0.3"/>
    <row r="11" spans="1:66" ht="15" customHeight="1" thickTop="1" x14ac:dyDescent="0.25">
      <c r="D11" s="57" t="s">
        <v>158</v>
      </c>
      <c r="E11" s="57" t="s">
        <v>159</v>
      </c>
      <c r="J11" s="7"/>
      <c r="AW11" s="47" t="s">
        <v>160</v>
      </c>
    </row>
    <row r="12" spans="1:66" ht="15" customHeight="1" x14ac:dyDescent="0.25">
      <c r="D12" s="58"/>
      <c r="E12" s="58"/>
      <c r="AW12" s="47"/>
      <c r="BB12" s="7"/>
    </row>
    <row r="13" spans="1:66" ht="15" customHeight="1" x14ac:dyDescent="0.25">
      <c r="D13" s="58"/>
      <c r="E13" s="58"/>
      <c r="AW13" s="47"/>
    </row>
    <row r="14" spans="1:66" ht="15" customHeight="1" x14ac:dyDescent="0.25">
      <c r="D14" s="58"/>
      <c r="E14" s="58"/>
      <c r="AW14" s="47"/>
    </row>
    <row r="15" spans="1:66" ht="15" customHeight="1" thickBot="1" x14ac:dyDescent="0.3"/>
    <row r="16" spans="1:66" ht="29.25" customHeight="1" thickTop="1" x14ac:dyDescent="0.25">
      <c r="AX16" s="48" t="s">
        <v>131</v>
      </c>
      <c r="AY16" s="49"/>
      <c r="AZ16" s="49"/>
      <c r="BA16" s="50"/>
    </row>
    <row r="17" spans="47:53" ht="15" customHeight="1" x14ac:dyDescent="0.25">
      <c r="AX17" s="51"/>
      <c r="AY17" s="52"/>
      <c r="AZ17" s="52"/>
      <c r="BA17" s="53"/>
    </row>
    <row r="18" spans="47:53" ht="15" customHeight="1" x14ac:dyDescent="0.25">
      <c r="AX18" s="51"/>
      <c r="AY18" s="52"/>
      <c r="AZ18" s="52"/>
      <c r="BA18" s="53"/>
    </row>
    <row r="19" spans="47:53" ht="15" customHeight="1" x14ac:dyDescent="0.25">
      <c r="AX19" s="51"/>
      <c r="AY19" s="52"/>
      <c r="AZ19" s="52"/>
      <c r="BA19" s="53"/>
    </row>
    <row r="20" spans="47:53" ht="18.75" customHeight="1" x14ac:dyDescent="0.25">
      <c r="AU20" s="42"/>
      <c r="AV20" s="42"/>
      <c r="AW20" s="42"/>
      <c r="AX20" s="51"/>
      <c r="AY20" s="52"/>
      <c r="AZ20" s="52"/>
      <c r="BA20" s="53"/>
    </row>
    <row r="21" spans="47:53" ht="15" customHeight="1" x14ac:dyDescent="0.25">
      <c r="AX21" s="51"/>
      <c r="AY21" s="52"/>
      <c r="AZ21" s="52"/>
      <c r="BA21" s="53"/>
    </row>
    <row r="22" spans="47:53" ht="19.5" thickBot="1" x14ac:dyDescent="0.3">
      <c r="AX22" s="54" t="s">
        <v>133</v>
      </c>
      <c r="AY22" s="55"/>
      <c r="AZ22" s="55"/>
      <c r="BA22" s="56"/>
    </row>
    <row r="23" spans="47:53" ht="15.75" thickTop="1" x14ac:dyDescent="0.25"/>
  </sheetData>
  <mergeCells count="5">
    <mergeCell ref="D11:D14"/>
    <mergeCell ref="E11:E14"/>
    <mergeCell ref="AW11:AW14"/>
    <mergeCell ref="AX16:BA21"/>
    <mergeCell ref="AX22:BA22"/>
  </mergeCells>
  <conditionalFormatting sqref="D15:D22 E11 D1:D11">
    <cfRule type="duplicateValues" dxfId="3" priority="2"/>
  </conditionalFormatting>
  <conditionalFormatting sqref="D15:D22 E11 D3:D11">
    <cfRule type="duplicateValues" dxfId="2" priority="4"/>
  </conditionalFormatting>
  <conditionalFormatting sqref="E3:E5">
    <cfRule type="duplicateValues" dxfId="1" priority="3"/>
  </conditionalFormatting>
  <conditionalFormatting sqref="E15:E22 E1:E10">
    <cfRule type="duplicateValues" dxfId="0" priority="1"/>
  </conditionalFormatting>
  <dataValidations count="21">
    <dataValidation allowBlank="1" showInputMessage="1" showErrorMessage="1" prompt="إدخال يدوي طبقاً لما تم توريده للمصلحة فعلياً خلال الفترة الضريبية _x000a_يُترك فارغاً في حالة عدم وجود قيمة _x000a_" sqref="BE1:BE2" xr:uid="{D6C377F6-5768-481F-8080-90DAF581B57E}"/>
    <dataValidation allowBlank="1" showInputMessage="1" showErrorMessage="1" prompt="يُترك فارغاً كونه يُحسب بواسطة النظام_x000a_" sqref="BG1:BG2" xr:uid="{5BD18F4F-188E-467A-84D1-0B72042B93F3}"/>
    <dataValidation type="list" allowBlank="1" showInputMessage="1" showErrorMessage="1" prompt="حقل اجباري_x000a_1 العمالة الدائمة/المؤقتة_x000a_2 عمالة تحاسب بضريبة قطعية (نموذج 2 مرتبات)_x000a_3 عمالة منتدبة او معارة (نموذج 3 مرتبات)_x000a_4 للعمالة من ذوى الاحتياجات الخاصة (ذوي الهمم) ق ۱۰ لسنة ۲۰۱۸" sqref="B2" xr:uid="{88A5F1A6-430A-4AFD-BB4C-5596E392393D}">
      <formula1>"1,2,3,4"</formula1>
    </dataValidation>
    <dataValidation allowBlank="1" showInputMessage="1" showErrorMessage="1" prompt="إدخال يدوي طبقاً لما تم توريده للمصلحة فعلياً خلال الفترة الضريبية _x000a_يُترك فارغاً في حالة عدم وجود قيمة " sqref="BC1:BC2 BF1:BF2" xr:uid="{5DEA4210-92D7-42A0-BBBA-356C9D4AEA07}"/>
    <dataValidation allowBlank="1" showInputMessage="1" showErrorMessage="1" prompt="ادخال يدوي طبقاً لما تم استقطاعه من العاملين خلال الفترة الضريبية_x000a_يُترك فارغاً في حالة عدم وجود قيمة " sqref="BB1:BB2" xr:uid="{3C5EE8DF-80F9-400C-B55B-42D32D15EA83}"/>
    <dataValidation allowBlank="1" showInputMessage="1" showErrorMessage="1" prompt="حقل اختياري_x000a_المبالغ المدرجة يجب أن لا تتخطى الكسور بها عدد عشريين (8333.66)_x000a_ويترك فارغاً في حالة عدم وجود قيمة _x000a_" sqref="K1:AC2 AG1:AH2 AJ1:AO2 AQ1:AR2" xr:uid="{C02FA2B1-1709-4399-831F-BCAD6644A3FC}"/>
    <dataValidation allowBlank="1" showInputMessage="1" showErrorMessage="1" prompt="يُترك فارغاً كونه يُحسب بواسطة النظام" sqref="AD1:AF2 AI1:AI2 AP1:AP2 BD1:BD2 AX1:BA2 AW2 AS1:AV2" xr:uid="{6621CCF1-FFE7-4180-8748-892890B08C32}"/>
    <dataValidation allowBlank="1" showInputMessage="1" showErrorMessage="1" prompt="طبقاً للرقم المسجل به الموظف لدى الشركة " sqref="C1:C2" xr:uid="{BCC14D40-E51D-4DFF-89EA-CFB84CFF3598}"/>
    <dataValidation allowBlank="1" showInputMessage="1" showErrorMessage="1" prompt="حقل اجباري_x000a_ويجب أن يكون رباعي وبدون ترك مسافة في الأسماء المركبة ومطابق لبطاقة الرقم القومي ولا يحتوي على رموز (%-$)" sqref="G1:G2" xr:uid="{ED2AF0D5-D50F-40C3-A8F2-D1B5F7C9F6EC}"/>
    <dataValidation allowBlank="1" showInputMessage="1" showErrorMessage="1" prompt="حقل اجباري_x000a_المبالغ المدرجة يجب الا تتخطي عددين عشريين (1000.22)" sqref="J2" xr:uid="{F41BCF01-4B6E-4086-A910-33917BB4C2CB}"/>
    <dataValidation allowBlank="1" showInputMessage="1" showErrorMessage="1" prompt="اجباري للعمالة المؤمن عليهم ويترك فارغا لغير المؤمن عليهم  و بصيغة Number" sqref="D1:D2" xr:uid="{4CC0CA9E-28EA-4318-B530-5E4C4311C238}"/>
    <dataValidation allowBlank="1" showInputMessage="1" showErrorMessage="1" prompt="حقل إجباري للمصريين ومطابق لبطاقة الرقم القومي ، وبصيغة Number _x000a_ويترك فارغاً في جالة الأجانب" sqref="E1:E2" xr:uid="{FE520A07-21EA-45B4-9882-2747112E584D}"/>
    <dataValidation allowBlank="1" showInputMessage="1" showErrorMessage="1" prompt="حقل اجباري للأجانب ويترك فارغاً في حالة المصريين " sqref="F1:F2" xr:uid="{9840C44E-BDB6-40F3-AC57-F2FE089B9590}"/>
    <dataValidation allowBlank="1" showInputMessage="1" showErrorMessage="1" prompt="اجباري بعبارة قصيرة وتفيد المقصود منها_x000a_يجب ان لا يحتوي علي رموز (% - $ )_x000a__x000a_" sqref="H1:H2" xr:uid="{DD37DADC-19D1-45BF-B615-06CAFA07489C}"/>
    <dataValidation allowBlank="1" showInputMessage="1" showErrorMessage="1" prompt="حقل اجباري_x000a_ويجب أن لا تزيد عن 12شهر أو أقل مع تنسيب الأيام بنسبة مئوية للشهر" sqref="I2" xr:uid="{0D66CA1B-AD10-405D-B557-6E5BD8169D75}"/>
    <dataValidation allowBlank="1" showInputMessage="1" showErrorMessage="1" prompt="يترك الحقل فارغا" sqref="A1:A2" xr:uid="{80FCC5B8-A1ED-4349-986A-7CED1E5CF2CE}"/>
    <dataValidation allowBlank="1" showInputMessage="1" showErrorMessage="1" prompt="حقل اجباري_x000a_ يجب ادخال الارقام من 1 حتى 6  الفتره الاولى ومن 1 حتى 4 الفتره الثانيه  ومن 1 حتى 2 الفتره الثالثه  ويقبل الكسور فيما عدا المعاملة الضريبية رقم (8 ) تقبل المدة صفر" sqref="I1" xr:uid="{5FEF7684-FF35-4033-8F38-1E53E8B3246C}"/>
    <dataValidation type="list" allowBlank="1" showInputMessage="1" showErrorMessage="1" prompt="حقل اجباري_x000a_1 للعمالة الدائمة, 2  تحاسب بضريبة قطعية,3 للعمالة التي تتقاضى أكثر من 50%, 4 لذوي الاحتياجات الخاصة,5 عمالة أمراض مزمنة, 6  الشركات  ذات الطبيعة الخاصة,7- الشركات  ذات الطبيعة الخاصة  ومن ذوي الهمم_x000a_8- اجمالى متجمد مستحقات منصرفة  " sqref="B1" xr:uid="{32CA242B-3536-443C-B227-8A5E8FAB856F}">
      <formula1>"1,2,3,4,5,6,7,8"</formula1>
    </dataValidation>
    <dataValidation allowBlank="1" showInputMessage="1" showErrorMessage="1" prompt="يُترك فارغاً كونه يُحسب بواسطة النظام_x000a_الا في حالة المعاملة الضريبية ٨ يكون ادخال يدوي" sqref="AW1" xr:uid="{E7EEC75A-433F-4E3A-9D78-58C6FB72E55B}"/>
    <dataValidation allowBlank="1" showInputMessage="1" showErrorMessage="1" prompt="اجباري اختيار من قائمة منسدلة:_x000a_- مؤمن عليه_x000a_-غير مؤمن عليه" sqref="BL1" xr:uid="{2E8A5936-A2A4-415D-95ED-4F1ABBE0AB03}"/>
    <dataValidation allowBlank="1" showInputMessage="1" showErrorMessage="1" prompt="_x000a_المبالغ المدرجة يجب الا تتخطي عددين عشريين (1000.22)" sqref="J1" xr:uid="{65C2E3C9-1D2A-4C6C-AFB0-D916648F2D9C}"/>
  </dataValidations>
  <hyperlinks>
    <hyperlink ref="AX22" r:id="rId1" xr:uid="{13640682-3574-40BD-B273-5AA79E6D2A85}"/>
  </hyperlinks>
  <pageMargins left="0.7" right="0.7" top="0.75" bottom="0.75" header="0.3" footer="0.3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A8B87-DDC7-4C23-81BF-4B21C0057BD8}">
  <dimension ref="A1:Q18"/>
  <sheetViews>
    <sheetView rightToLeft="1" tabSelected="1" workbookViewId="0">
      <selection activeCell="B10" sqref="B10:D14"/>
    </sheetView>
  </sheetViews>
  <sheetFormatPr defaultRowHeight="15" x14ac:dyDescent="0.25"/>
  <cols>
    <col min="1" max="1" width="2.140625" bestFit="1" customWidth="1"/>
    <col min="2" max="2" width="12.140625" customWidth="1"/>
    <col min="3" max="4" width="11.5703125" bestFit="1" customWidth="1"/>
    <col min="5" max="6" width="12.140625" bestFit="1" customWidth="1"/>
    <col min="7" max="7" width="11.5703125" bestFit="1" customWidth="1"/>
    <col min="8" max="8" width="10.85546875" bestFit="1" customWidth="1"/>
    <col min="9" max="9" width="12.7109375" bestFit="1" customWidth="1"/>
    <col min="10" max="10" width="11.5703125" bestFit="1" customWidth="1"/>
    <col min="12" max="12" width="11.5703125" bestFit="1" customWidth="1"/>
    <col min="13" max="13" width="5.28515625" bestFit="1" customWidth="1"/>
    <col min="17" max="17" width="14.5703125" bestFit="1" customWidth="1"/>
    <col min="18" max="18" width="11" bestFit="1" customWidth="1"/>
    <col min="19" max="19" width="11.5703125" bestFit="1" customWidth="1"/>
  </cols>
  <sheetData>
    <row r="1" spans="1:17" ht="63.75" customHeight="1" thickTop="1" thickBot="1" x14ac:dyDescent="0.3">
      <c r="A1" s="22"/>
      <c r="B1" s="23" t="s">
        <v>135</v>
      </c>
      <c r="C1" s="23" t="s">
        <v>136</v>
      </c>
      <c r="D1" s="22" t="s">
        <v>137</v>
      </c>
      <c r="E1" s="24" t="s">
        <v>138</v>
      </c>
      <c r="F1" s="24" t="s">
        <v>139</v>
      </c>
      <c r="G1" s="25" t="s">
        <v>140</v>
      </c>
      <c r="H1" s="24" t="s">
        <v>141</v>
      </c>
      <c r="I1" s="25" t="s">
        <v>142</v>
      </c>
      <c r="J1" s="26" t="s">
        <v>143</v>
      </c>
      <c r="K1" s="22"/>
      <c r="L1" s="26" t="s">
        <v>144</v>
      </c>
      <c r="M1" s="24" t="s">
        <v>145</v>
      </c>
      <c r="N1" s="27"/>
      <c r="O1" s="27"/>
      <c r="P1" s="23" t="s">
        <v>146</v>
      </c>
      <c r="Q1" s="28" t="s">
        <v>147</v>
      </c>
    </row>
    <row r="2" spans="1:17" ht="17.25" thickTop="1" thickBo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</row>
    <row r="3" spans="1:17" ht="33" thickTop="1" thickBot="1" x14ac:dyDescent="0.3">
      <c r="A3" s="31"/>
      <c r="B3" s="32" t="s">
        <v>148</v>
      </c>
      <c r="C3" s="30">
        <v>9000</v>
      </c>
      <c r="D3" s="33">
        <v>15000</v>
      </c>
      <c r="E3" s="34">
        <v>44013</v>
      </c>
      <c r="F3" s="34">
        <v>45107</v>
      </c>
      <c r="G3" s="46">
        <v>5000</v>
      </c>
      <c r="H3" s="36">
        <f>IF(G3&lt;=2000,"0",IF(G3&lt;=3250,(G3*2.5%)-50,IF(G3&lt;=4500,(G3*10%)-293.75,IF(G3&lt;=5750,(G3*15%)-518.75,IF(G3&lt;=17416.6666666666,(G3*20%)-806.25,IF(G3&lt;=34083.3333333333,(G3*22.5%)-1241.66666666666,IF(G3&lt;=50750,(G3*25%)-2093.75,IF(G3&lt;=59083.3333333333,(G3*25%)-2062.5,IF(G3&lt;=67416.666667,(G3*25%)-1875,IF(G3&lt;=75750,(G3*25%)-1687.5,IF(G3&lt;=84083.3333333333,(G3*25%)-1437.5,IF(G3&gt;84083.3333333333,(G3*25%)-1020.8333333333,"000"))))))))))))</f>
        <v>231.25</v>
      </c>
      <c r="I3" s="37">
        <f>+G3*12</f>
        <v>60000</v>
      </c>
      <c r="J3" s="36">
        <f>IF(I3&lt;=24000,"0",IF(I3&lt;=39000,(I3*2.5%)-600,IF(I3&lt;=54000,(I3*10%)-3525,IF(I3&lt;=69000,(I3*15%)-6225,IF(I3&lt;=209000,(I3*20%)-9675,IF(I3&lt;=409000,(I3*22.5%)-14900,IF(I3&lt;=609000,(I3*25%)-25125,IF(I3&lt;=709000,(I3*25%)-24750,IF(I3&lt;=809000,(I3*25%)-22500,IF(I3&lt;=909000,(I3*25%)-20250,IF(I3&lt;=1009000,(I3*25%)-17250,IF(I3&gt;1009000,(I3*25%)-12250,"000"))))))))))))</f>
        <v>2775</v>
      </c>
      <c r="K3" s="31"/>
      <c r="L3" s="37">
        <f>H3*12</f>
        <v>2775</v>
      </c>
      <c r="M3" s="38">
        <f>L3-J3</f>
        <v>0</v>
      </c>
      <c r="N3" s="29"/>
      <c r="O3" s="29"/>
      <c r="P3" s="31">
        <v>6</v>
      </c>
      <c r="Q3" s="30">
        <f>+H3*P3</f>
        <v>1387.5</v>
      </c>
    </row>
    <row r="4" spans="1:17" ht="17.25" thickTop="1" thickBot="1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31"/>
      <c r="Q4" s="30"/>
    </row>
    <row r="5" spans="1:17" ht="33" thickTop="1" thickBot="1" x14ac:dyDescent="0.3">
      <c r="A5" s="31"/>
      <c r="B5" s="32" t="s">
        <v>149</v>
      </c>
      <c r="C5" s="33">
        <v>15000</v>
      </c>
      <c r="D5" s="33">
        <v>21000</v>
      </c>
      <c r="E5" s="34">
        <v>45108</v>
      </c>
      <c r="F5" s="34">
        <v>45199</v>
      </c>
      <c r="G5" s="35">
        <f>+G3</f>
        <v>5000</v>
      </c>
      <c r="H5" s="36">
        <f>IF(G5&lt;=3000,"0",IF(G5&lt;=3750,(G5*2.5%)-75,IF(G5&lt;=5000,(G5*10%)-356.25,IF(G5&lt;=6250,(G5*15%)-606.25,IF(G5&lt;=17916.6666666666,(G5*20%)-918.75,IF(G5&lt;=34583.3333333333,(G5*22.5%)-1366.66666666666,IF(G5&lt;=51250,(G5*25%)-2231.25,IF(G5&lt;=59583.3333333333,(G5*25%)-2187.5,IF(G5&lt;=67916.666667,(G5*25%)-2000,IF(G5&lt;=76250,(G5*25%)-1812.5,IF(G5&lt;=101250,(G5*25%)-1562.5,IF(G5&gt;101250,(G5*27.5%)-2843.75,"000"))))))))))))</f>
        <v>143.75</v>
      </c>
      <c r="I5" s="37">
        <f>+G5*12</f>
        <v>60000</v>
      </c>
      <c r="J5" s="36">
        <f>IF(I5&lt;=36000,0,IF(I5&lt;=45000,(I5*2.5%)-900,IF(I5&lt;=60000,(I5*10%)-4275,IF(I5&lt;=75000,(I5*15%)-7275,IF(I5&lt;=215000,(I5*20%)-11025,IF(I5&lt;=415000,(I5*22.5%)-16400,IF(I5&lt;=615000,(I5*25%)-26775,IF(I5&lt;=715000,(I5*25%)-26250,IF(I5&lt;=815000,(I5*25%)-24000,IF(I5&lt;=915000,(I5*25%)-21750,IF(I5&lt;=1215000,(I5*25%)-18750,IF(I5&gt;1215000,(I5*27.5%)-34125,"000"))))))))))))</f>
        <v>1725</v>
      </c>
      <c r="K5" s="31"/>
      <c r="L5" s="37">
        <f>H5*12</f>
        <v>1725</v>
      </c>
      <c r="M5" s="38">
        <f>L5-J5</f>
        <v>0</v>
      </c>
      <c r="N5" s="29"/>
      <c r="O5" s="29"/>
      <c r="P5" s="31">
        <v>4</v>
      </c>
      <c r="Q5" s="30">
        <f t="shared" ref="Q5:Q7" si="0">+H5*P5</f>
        <v>575</v>
      </c>
    </row>
    <row r="6" spans="1:17" ht="17.25" thickTop="1" thickBot="1" x14ac:dyDescent="0.3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31"/>
      <c r="Q6" s="30"/>
    </row>
    <row r="7" spans="1:17" ht="33" thickTop="1" thickBot="1" x14ac:dyDescent="0.3">
      <c r="A7" s="39"/>
      <c r="B7" s="40" t="s">
        <v>150</v>
      </c>
      <c r="C7" s="41">
        <v>15000</v>
      </c>
      <c r="D7" s="41">
        <v>30000</v>
      </c>
      <c r="E7" s="34">
        <v>45200</v>
      </c>
      <c r="F7" s="34" t="s">
        <v>151</v>
      </c>
      <c r="G7" s="35">
        <f>+G3</f>
        <v>5000</v>
      </c>
      <c r="H7" s="36">
        <f>IF(G7&lt;=3750,"0",IF(G7&lt;=5000,(G7*10%)-375,IF(G7&lt;=6250,(G7*15%)-625,IF(G7&lt;=17916.6666666666,(G7*20%)-937.5,IF(G7&lt;=34583.3333333333,(G7*22.5%)-1385.41666666666,IF(G7&lt;=51250,(G7*25%)-2250,IF(G7&lt;=59583.3333333333,(G7*25%)-2000,IF(G7&lt;=67916.666667,(G7*25%)-1812.5,IF(G7&lt;=76250,(G7*25%)-1562.5,IF(G7&lt;=101250,(G7*25%)-1145.8333333333,IF(G7&gt;101250,(G7*27.5%)-2843.75,"000")))))))))))</f>
        <v>125</v>
      </c>
      <c r="I7" s="37">
        <f>+G7*12</f>
        <v>60000</v>
      </c>
      <c r="J7" s="36">
        <f>IF(I7&lt;=45000,0,IF(I7&lt;=60000,(I7*10%)-4500,IF(I7&lt;=75000,(I7*15%)-7500,IF(I7&lt;=215000,(I7*20%)-11250,IF(I7&lt;=415000,(I7*22.5%)-16625,IF(I7&lt;=615000,(I7*25%)-27000,IF(I7&lt;=715000,(I7*25%)-24000,IF(I7&lt;=815000,(I7*25%)-21750,IF(I7&lt;=915000,(I7*25%)-18750,IF(I7&lt;=1215000,(I7*25%)-13750,IF(I7&gt;1215000,(I7*27.5%)-34125,"000")))))))))))</f>
        <v>1500</v>
      </c>
      <c r="K7" s="31"/>
      <c r="L7" s="37">
        <f>H7*12</f>
        <v>1500</v>
      </c>
      <c r="M7" s="38">
        <f>L7-J7</f>
        <v>0</v>
      </c>
      <c r="N7" s="29"/>
      <c r="O7" s="29"/>
      <c r="P7" s="31">
        <v>2</v>
      </c>
      <c r="Q7" s="30">
        <f t="shared" si="0"/>
        <v>250</v>
      </c>
    </row>
    <row r="8" spans="1:17" ht="16.5" thickTop="1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31"/>
      <c r="Q8" s="30"/>
    </row>
    <row r="9" spans="1:17" ht="27.75" customHeight="1" x14ac:dyDescent="0.25">
      <c r="A9" s="29"/>
      <c r="B9" s="29"/>
      <c r="C9" s="29"/>
      <c r="D9" s="29"/>
      <c r="E9" s="29"/>
      <c r="G9" s="59" t="s">
        <v>131</v>
      </c>
      <c r="H9" s="59"/>
      <c r="I9" s="59"/>
      <c r="J9" s="59"/>
      <c r="K9" s="59"/>
      <c r="M9" s="29"/>
      <c r="N9" s="29"/>
      <c r="O9" s="29"/>
      <c r="P9" s="31">
        <f>SUM(P3:P7)</f>
        <v>12</v>
      </c>
      <c r="Q9" s="30">
        <f>SUM(Q3:Q7)</f>
        <v>2212.5</v>
      </c>
    </row>
    <row r="10" spans="1:17" ht="15.75" x14ac:dyDescent="0.25">
      <c r="A10" s="29"/>
      <c r="B10" s="63" t="s">
        <v>162</v>
      </c>
      <c r="C10" s="63"/>
      <c r="D10" s="63"/>
      <c r="E10" s="29"/>
      <c r="G10" s="59"/>
      <c r="H10" s="59"/>
      <c r="I10" s="59"/>
      <c r="J10" s="59"/>
      <c r="K10" s="59"/>
      <c r="M10" s="29"/>
      <c r="N10" s="29"/>
      <c r="O10" s="29"/>
      <c r="P10" s="29"/>
      <c r="Q10" s="30"/>
    </row>
    <row r="11" spans="1:17" ht="15.75" customHeight="1" x14ac:dyDescent="0.25">
      <c r="A11" s="29"/>
      <c r="B11" s="63"/>
      <c r="C11" s="63"/>
      <c r="D11" s="63"/>
      <c r="E11" s="29"/>
      <c r="G11" s="59"/>
      <c r="H11" s="59"/>
      <c r="I11" s="59"/>
      <c r="J11" s="59"/>
      <c r="K11" s="59"/>
      <c r="M11" s="29"/>
      <c r="N11" s="29"/>
      <c r="O11" s="29"/>
      <c r="P11" s="29"/>
      <c r="Q11" s="30"/>
    </row>
    <row r="12" spans="1:17" ht="15.75" x14ac:dyDescent="0.25">
      <c r="A12" s="29"/>
      <c r="B12" s="63"/>
      <c r="C12" s="63"/>
      <c r="D12" s="63"/>
      <c r="E12" s="29"/>
      <c r="G12" s="59"/>
      <c r="H12" s="59"/>
      <c r="I12" s="59"/>
      <c r="J12" s="59"/>
      <c r="K12" s="59"/>
      <c r="M12" s="29"/>
      <c r="N12" s="29"/>
      <c r="O12" s="29"/>
      <c r="P12" s="29"/>
      <c r="Q12" s="30"/>
    </row>
    <row r="13" spans="1:17" ht="15.75" x14ac:dyDescent="0.25">
      <c r="A13" s="29"/>
      <c r="B13" s="63"/>
      <c r="C13" s="63"/>
      <c r="D13" s="63"/>
      <c r="E13" s="29"/>
      <c r="G13" s="59"/>
      <c r="H13" s="59"/>
      <c r="I13" s="59"/>
      <c r="J13" s="59"/>
      <c r="K13" s="59"/>
      <c r="M13" s="29"/>
      <c r="N13" s="29"/>
      <c r="O13" s="29"/>
      <c r="P13" s="29"/>
      <c r="Q13" s="30"/>
    </row>
    <row r="14" spans="1:17" ht="15.75" x14ac:dyDescent="0.25">
      <c r="A14" s="29"/>
      <c r="B14" s="63"/>
      <c r="C14" s="63"/>
      <c r="D14" s="63"/>
      <c r="E14" s="29"/>
      <c r="G14" s="59"/>
      <c r="H14" s="59"/>
      <c r="I14" s="59"/>
      <c r="J14" s="59"/>
      <c r="K14" s="59"/>
      <c r="M14" s="29"/>
      <c r="N14" s="29"/>
      <c r="O14" s="29"/>
      <c r="P14" s="29"/>
      <c r="Q14" s="43"/>
    </row>
    <row r="15" spans="1:17" ht="15.75" x14ac:dyDescent="0.25">
      <c r="A15" s="29"/>
      <c r="B15" s="29"/>
      <c r="C15" s="29"/>
      <c r="D15" s="29"/>
      <c r="E15" s="29"/>
      <c r="M15" s="29"/>
      <c r="N15" s="29"/>
      <c r="O15" s="29"/>
      <c r="P15" s="29"/>
      <c r="Q15" s="30"/>
    </row>
    <row r="16" spans="1:17" ht="15.75" x14ac:dyDescent="0.25">
      <c r="A16" s="29"/>
      <c r="B16" s="29"/>
      <c r="C16" s="29"/>
      <c r="D16" s="29"/>
      <c r="E16" s="29"/>
      <c r="F16" s="60" t="s">
        <v>132</v>
      </c>
      <c r="G16" s="61"/>
      <c r="H16" s="61"/>
      <c r="I16" s="61"/>
      <c r="J16" s="61"/>
      <c r="K16" s="61"/>
      <c r="L16" s="61"/>
      <c r="M16" s="29"/>
      <c r="N16" s="29"/>
      <c r="O16" s="29"/>
      <c r="P16" s="29"/>
      <c r="Q16" s="43"/>
    </row>
    <row r="17" spans="1:17" ht="25.5" customHeight="1" x14ac:dyDescent="0.25">
      <c r="A17" s="29"/>
      <c r="B17" s="29"/>
      <c r="C17" s="29"/>
      <c r="D17" s="29"/>
      <c r="E17" s="29"/>
      <c r="F17" s="61"/>
      <c r="G17" s="61"/>
      <c r="H17" s="61"/>
      <c r="I17" s="61"/>
      <c r="J17" s="61"/>
      <c r="K17" s="61"/>
      <c r="L17" s="61"/>
      <c r="M17" s="29"/>
      <c r="N17" s="29"/>
      <c r="O17" s="29"/>
      <c r="P17" s="29"/>
      <c r="Q17" s="30"/>
    </row>
    <row r="18" spans="1:17" ht="18.75" x14ac:dyDescent="0.25">
      <c r="A18" s="29"/>
      <c r="B18" s="29"/>
      <c r="C18" s="29"/>
      <c r="D18" s="29"/>
      <c r="E18" s="29"/>
      <c r="F18" s="62" t="s">
        <v>133</v>
      </c>
      <c r="G18" s="62"/>
      <c r="H18" s="62"/>
      <c r="I18" s="62"/>
      <c r="J18" s="62"/>
      <c r="K18" s="62"/>
      <c r="L18" s="62"/>
      <c r="M18" s="29"/>
      <c r="N18" s="29"/>
      <c r="O18" s="29"/>
      <c r="P18" s="29"/>
      <c r="Q18" s="30"/>
    </row>
  </sheetData>
  <mergeCells count="4">
    <mergeCell ref="G9:K14"/>
    <mergeCell ref="F16:L17"/>
    <mergeCell ref="F18:L18"/>
    <mergeCell ref="B10:D14"/>
  </mergeCells>
  <hyperlinks>
    <hyperlink ref="F18" r:id="rId1" xr:uid="{F02E4898-1B9A-4994-B1A5-DA811FD327F6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1-6</vt:lpstr>
      <vt:lpstr>7-10</vt:lpstr>
      <vt:lpstr>11-12</vt:lpstr>
      <vt:lpstr>شهرى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Khaled Suliman</dc:creator>
  <cp:lastModifiedBy>Mohammed</cp:lastModifiedBy>
  <dcterms:created xsi:type="dcterms:W3CDTF">2015-06-05T18:17:20Z</dcterms:created>
  <dcterms:modified xsi:type="dcterms:W3CDTF">2024-01-11T02:25:19Z</dcterms:modified>
</cp:coreProperties>
</file>